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ačunovodstvo\Desktop\"/>
    </mc:Choice>
  </mc:AlternateContent>
  <bookViews>
    <workbookView xWindow="0" yWindow="0" windowWidth="28800" windowHeight="11430"/>
  </bookViews>
  <sheets>
    <sheet name="SAŽETAK" sheetId="1" r:id="rId1"/>
    <sheet name="Račun prihoda i rashoda" sheetId="11" r:id="rId2"/>
    <sheet name="Rashodi prema izvorima finan" sheetId="5" r:id="rId3"/>
    <sheet name="Rashodi prema funkcijskoj k " sheetId="8" r:id="rId4"/>
    <sheet name="Račun financiranja" sheetId="6" r:id="rId5"/>
    <sheet name="Račun fin prema izvorima f" sheetId="10" r:id="rId6"/>
  </sheets>
  <definedNames>
    <definedName name="_xlnm.Print_Area" localSheetId="1">'Račun prihoda i rashoda'!$A$1:$K$72</definedName>
    <definedName name="_xlnm.Print_Area" localSheetId="0">SAŽETAK!$A$2:$K$28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1" i="10" l="1"/>
  <c r="E21" i="10"/>
  <c r="C21" i="10"/>
  <c r="C8" i="10" l="1"/>
  <c r="E16" i="10"/>
  <c r="E13" i="10"/>
  <c r="D8" i="10"/>
  <c r="E8" i="10"/>
  <c r="B8" i="10"/>
  <c r="C13" i="10"/>
  <c r="B13" i="10"/>
  <c r="G11" i="6"/>
  <c r="H11" i="6"/>
  <c r="I11" i="6"/>
  <c r="F11" i="6"/>
  <c r="J21" i="6"/>
  <c r="K21" i="6"/>
  <c r="J16" i="6"/>
  <c r="K13" i="6"/>
  <c r="J13" i="6"/>
  <c r="D8" i="5"/>
  <c r="C17" i="5"/>
  <c r="E17" i="5"/>
  <c r="C13" i="5"/>
  <c r="D13" i="5"/>
  <c r="E13" i="5"/>
  <c r="B17" i="5"/>
  <c r="B13" i="5"/>
  <c r="G42" i="11" l="1"/>
  <c r="H42" i="11"/>
  <c r="I42" i="11"/>
  <c r="F42" i="11"/>
  <c r="K67" i="11"/>
  <c r="J67" i="11"/>
  <c r="K66" i="11"/>
  <c r="I66" i="11"/>
  <c r="H66" i="11"/>
  <c r="G66" i="11"/>
  <c r="F66" i="11"/>
  <c r="J66" i="11" s="1"/>
  <c r="G68" i="11"/>
  <c r="H68" i="11"/>
  <c r="I68" i="11"/>
  <c r="G69" i="11"/>
  <c r="H69" i="11"/>
  <c r="I69" i="11"/>
  <c r="F69" i="11"/>
  <c r="F68" i="11" s="1"/>
  <c r="F44" i="11"/>
  <c r="G28" i="11"/>
  <c r="H28" i="11"/>
  <c r="I28" i="11"/>
  <c r="F28" i="11"/>
  <c r="K30" i="11"/>
  <c r="J30" i="11"/>
  <c r="K16" i="11"/>
  <c r="J16" i="11"/>
  <c r="K15" i="11"/>
  <c r="I15" i="11"/>
  <c r="H15" i="11"/>
  <c r="G15" i="11"/>
  <c r="F15" i="11"/>
  <c r="J15" i="11" s="1"/>
  <c r="I64" i="11" l="1"/>
  <c r="I48" i="11"/>
  <c r="K72" i="11"/>
  <c r="J72" i="11"/>
  <c r="K71" i="11"/>
  <c r="J71" i="11"/>
  <c r="K70" i="11"/>
  <c r="J70" i="11"/>
  <c r="K65" i="11"/>
  <c r="J65" i="11"/>
  <c r="K64" i="11"/>
  <c r="H64" i="11"/>
  <c r="G64" i="11"/>
  <c r="F64" i="11"/>
  <c r="K63" i="11"/>
  <c r="J63" i="11"/>
  <c r="I62" i="11"/>
  <c r="K62" i="11" s="1"/>
  <c r="H62" i="11"/>
  <c r="G62" i="11"/>
  <c r="F62" i="11"/>
  <c r="J62" i="11" s="1"/>
  <c r="K61" i="11"/>
  <c r="J61" i="11"/>
  <c r="K60" i="11"/>
  <c r="J60" i="11"/>
  <c r="K59" i="11"/>
  <c r="J59" i="11"/>
  <c r="K58" i="11"/>
  <c r="J58" i="11"/>
  <c r="K57" i="11"/>
  <c r="J57" i="11"/>
  <c r="K56" i="11"/>
  <c r="J56" i="11"/>
  <c r="K55" i="11"/>
  <c r="J55" i="11"/>
  <c r="K54" i="11"/>
  <c r="J54" i="11"/>
  <c r="I53" i="11"/>
  <c r="I52" i="11" s="1"/>
  <c r="H53" i="11"/>
  <c r="H52" i="11" s="1"/>
  <c r="G53" i="11"/>
  <c r="G52" i="11" s="1"/>
  <c r="F53" i="11"/>
  <c r="F52" i="11"/>
  <c r="K51" i="11"/>
  <c r="J51" i="11"/>
  <c r="I50" i="11"/>
  <c r="H50" i="11"/>
  <c r="G50" i="11"/>
  <c r="F50" i="11"/>
  <c r="K49" i="11"/>
  <c r="J49" i="11"/>
  <c r="H48" i="11"/>
  <c r="G48" i="11"/>
  <c r="F48" i="11"/>
  <c r="F43" i="11" s="1"/>
  <c r="K47" i="11"/>
  <c r="J47" i="11"/>
  <c r="K46" i="11"/>
  <c r="J46" i="11"/>
  <c r="K45" i="11"/>
  <c r="J45" i="11"/>
  <c r="I44" i="11"/>
  <c r="H44" i="11"/>
  <c r="G44" i="11"/>
  <c r="K36" i="11"/>
  <c r="J36" i="11"/>
  <c r="K35" i="11"/>
  <c r="J35" i="11"/>
  <c r="I34" i="11"/>
  <c r="H34" i="11"/>
  <c r="H33" i="11" s="1"/>
  <c r="G34" i="11"/>
  <c r="G33" i="11" s="1"/>
  <c r="F34" i="11"/>
  <c r="F33" i="11" s="1"/>
  <c r="I33" i="11"/>
  <c r="K32" i="11"/>
  <c r="J32" i="11"/>
  <c r="I31" i="11"/>
  <c r="H31" i="11"/>
  <c r="G31" i="11"/>
  <c r="F31" i="11"/>
  <c r="K29" i="11"/>
  <c r="J29" i="11"/>
  <c r="H27" i="11"/>
  <c r="F27" i="11"/>
  <c r="G27" i="11"/>
  <c r="K26" i="11"/>
  <c r="J26" i="11"/>
  <c r="I25" i="11"/>
  <c r="H25" i="11"/>
  <c r="H24" i="11" s="1"/>
  <c r="G25" i="11"/>
  <c r="G24" i="11" s="1"/>
  <c r="F25" i="11"/>
  <c r="F24" i="11" s="1"/>
  <c r="K23" i="11"/>
  <c r="J23" i="11"/>
  <c r="I22" i="11"/>
  <c r="K22" i="11" s="1"/>
  <c r="H22" i="11"/>
  <c r="G22" i="11"/>
  <c r="F22" i="11"/>
  <c r="K21" i="11"/>
  <c r="J21" i="11"/>
  <c r="I20" i="11"/>
  <c r="H20" i="11"/>
  <c r="G20" i="11"/>
  <c r="G12" i="11" s="1"/>
  <c r="F20" i="11"/>
  <c r="K19" i="11"/>
  <c r="J19" i="11"/>
  <c r="K18" i="11"/>
  <c r="J18" i="11"/>
  <c r="I17" i="11"/>
  <c r="I12" i="11" s="1"/>
  <c r="H17" i="11"/>
  <c r="G17" i="11"/>
  <c r="F17" i="11"/>
  <c r="K14" i="11"/>
  <c r="J14" i="11"/>
  <c r="I13" i="11"/>
  <c r="K13" i="11" s="1"/>
  <c r="H13" i="11"/>
  <c r="G13" i="11"/>
  <c r="F13" i="11"/>
  <c r="K34" i="11" l="1"/>
  <c r="J53" i="11"/>
  <c r="K25" i="11"/>
  <c r="K33" i="11"/>
  <c r="K31" i="11"/>
  <c r="K28" i="11"/>
  <c r="I24" i="11"/>
  <c r="K24" i="11" s="1"/>
  <c r="H12" i="11"/>
  <c r="H11" i="11" s="1"/>
  <c r="H10" i="11" s="1"/>
  <c r="K20" i="11"/>
  <c r="K17" i="11"/>
  <c r="J17" i="11"/>
  <c r="F12" i="11"/>
  <c r="J13" i="11"/>
  <c r="J69" i="11"/>
  <c r="J64" i="11"/>
  <c r="K53" i="11"/>
  <c r="K68" i="11"/>
  <c r="K69" i="11"/>
  <c r="K52" i="11"/>
  <c r="K50" i="11"/>
  <c r="K48" i="11"/>
  <c r="H43" i="11"/>
  <c r="H41" i="11" s="1"/>
  <c r="G43" i="11"/>
  <c r="K44" i="11"/>
  <c r="G11" i="11"/>
  <c r="G10" i="11" s="1"/>
  <c r="J25" i="11"/>
  <c r="J44" i="11"/>
  <c r="I43" i="11"/>
  <c r="J48" i="11"/>
  <c r="J50" i="11"/>
  <c r="J52" i="11"/>
  <c r="J34" i="11"/>
  <c r="F11" i="11"/>
  <c r="F10" i="11" s="1"/>
  <c r="J20" i="11"/>
  <c r="J22" i="11"/>
  <c r="J28" i="11"/>
  <c r="J31" i="11"/>
  <c r="J33" i="11"/>
  <c r="J68" i="11"/>
  <c r="I27" i="11"/>
  <c r="J25" i="1"/>
  <c r="I16" i="1"/>
  <c r="I13" i="1"/>
  <c r="H13" i="1"/>
  <c r="H16" i="1"/>
  <c r="B21" i="10"/>
  <c r="F26" i="10"/>
  <c r="F27" i="10"/>
  <c r="G27" i="10"/>
  <c r="G26" i="10"/>
  <c r="G10" i="10"/>
  <c r="G11" i="10"/>
  <c r="G12" i="10"/>
  <c r="G13" i="10"/>
  <c r="G15" i="10"/>
  <c r="G16" i="10"/>
  <c r="G18" i="10"/>
  <c r="G23" i="10"/>
  <c r="G24" i="10"/>
  <c r="G25" i="10"/>
  <c r="G29" i="10"/>
  <c r="G30" i="10"/>
  <c r="G32" i="10"/>
  <c r="F10" i="10"/>
  <c r="F11" i="10"/>
  <c r="F12" i="10"/>
  <c r="F13" i="10"/>
  <c r="F15" i="10"/>
  <c r="F16" i="10"/>
  <c r="F18" i="10"/>
  <c r="F23" i="10"/>
  <c r="F24" i="10"/>
  <c r="F25" i="10"/>
  <c r="F29" i="10"/>
  <c r="F30" i="10"/>
  <c r="F32" i="10"/>
  <c r="C10" i="8"/>
  <c r="D10" i="8"/>
  <c r="E10" i="8"/>
  <c r="B10" i="8"/>
  <c r="F10" i="8" l="1"/>
  <c r="J24" i="11"/>
  <c r="G41" i="11"/>
  <c r="I17" i="1"/>
  <c r="H17" i="1"/>
  <c r="K17" i="1"/>
  <c r="H26" i="1"/>
  <c r="K27" i="11"/>
  <c r="J27" i="11"/>
  <c r="K43" i="11"/>
  <c r="J43" i="11"/>
  <c r="F41" i="11"/>
  <c r="K12" i="11"/>
  <c r="I11" i="11"/>
  <c r="J12" i="11"/>
  <c r="J26" i="6"/>
  <c r="K26" i="6"/>
  <c r="G24" i="6"/>
  <c r="H24" i="6"/>
  <c r="I24" i="6"/>
  <c r="F24" i="6"/>
  <c r="K12" i="6"/>
  <c r="J12" i="6"/>
  <c r="G10" i="8"/>
  <c r="G11" i="8"/>
  <c r="G12" i="8"/>
  <c r="G13" i="8"/>
  <c r="G15" i="8"/>
  <c r="G16" i="8"/>
  <c r="J42" i="11" l="1"/>
  <c r="K42" i="11"/>
  <c r="I41" i="11"/>
  <c r="K11" i="11"/>
  <c r="I10" i="11"/>
  <c r="J11" i="11"/>
  <c r="J17" i="6"/>
  <c r="K17" i="6"/>
  <c r="K14" i="6"/>
  <c r="K15" i="6"/>
  <c r="K16" i="6"/>
  <c r="K18" i="6"/>
  <c r="K19" i="6"/>
  <c r="K20" i="6"/>
  <c r="K23" i="6"/>
  <c r="K25" i="6"/>
  <c r="J14" i="6"/>
  <c r="J15" i="6"/>
  <c r="J18" i="6"/>
  <c r="J19" i="6"/>
  <c r="J20" i="6"/>
  <c r="J23" i="6"/>
  <c r="J24" i="6"/>
  <c r="J25" i="6"/>
  <c r="G22" i="6"/>
  <c r="H22" i="6"/>
  <c r="H27" i="6" s="1"/>
  <c r="I22" i="6"/>
  <c r="K22" i="6" s="1"/>
  <c r="F22" i="6"/>
  <c r="F27" i="6" s="1"/>
  <c r="K24" i="6"/>
  <c r="K41" i="11" l="1"/>
  <c r="J41" i="11"/>
  <c r="K10" i="11"/>
  <c r="J10" i="11"/>
  <c r="J22" i="6"/>
  <c r="G27" i="6"/>
  <c r="I27" i="6" l="1"/>
  <c r="J27" i="6" s="1"/>
  <c r="J11" i="6"/>
  <c r="K11" i="6"/>
  <c r="G10" i="5"/>
  <c r="G11" i="5"/>
  <c r="G15" i="5"/>
  <c r="G16" i="5"/>
  <c r="D17" i="5"/>
  <c r="G17" i="5" s="1"/>
  <c r="C8" i="5"/>
  <c r="K27" i="6" l="1"/>
  <c r="C9" i="8"/>
  <c r="F11" i="8" l="1"/>
  <c r="G13" i="1" l="1"/>
  <c r="D9" i="8" l="1"/>
  <c r="E9" i="8"/>
  <c r="B9" i="8"/>
  <c r="E8" i="5"/>
  <c r="B8" i="5"/>
  <c r="G9" i="8" l="1"/>
  <c r="G8" i="5"/>
  <c r="F8" i="5"/>
  <c r="F12" i="8"/>
  <c r="F13" i="8"/>
  <c r="F16" i="8"/>
  <c r="F9" i="8"/>
  <c r="F10" i="5"/>
  <c r="F11" i="5"/>
  <c r="F15" i="5"/>
  <c r="F16" i="5"/>
  <c r="J12" i="1"/>
  <c r="J14" i="1"/>
  <c r="J15" i="1"/>
  <c r="J11" i="1"/>
  <c r="K12" i="1"/>
  <c r="K13" i="1"/>
  <c r="K14" i="1"/>
  <c r="K15" i="1"/>
  <c r="K16" i="1"/>
  <c r="K11" i="1"/>
  <c r="G16" i="1" l="1"/>
  <c r="G17" i="1" s="1"/>
  <c r="G26" i="1" s="1"/>
  <c r="F16" i="1"/>
  <c r="J16" i="1" s="1"/>
  <c r="F13" i="1"/>
  <c r="J13" i="1" s="1"/>
  <c r="G21" i="10" l="1"/>
  <c r="F21" i="10"/>
  <c r="F17" i="1"/>
  <c r="G8" i="10"/>
  <c r="F8" i="10" l="1"/>
  <c r="J17" i="1"/>
  <c r="G13" i="5" l="1"/>
  <c r="F13" i="5" l="1"/>
</calcChain>
</file>

<file path=xl/sharedStrings.xml><?xml version="1.0" encoding="utf-8"?>
<sst xmlns="http://schemas.openxmlformats.org/spreadsheetml/2006/main" count="252" uniqueCount="150">
  <si>
    <t>PRIHODI UKUPNO</t>
  </si>
  <si>
    <t>RASHODI UKUPNO</t>
  </si>
  <si>
    <t>RAZLIKA - VIŠAK / MANJAK</t>
  </si>
  <si>
    <t>Prihodi poslovanja</t>
  </si>
  <si>
    <t>Rashodi poslovanja</t>
  </si>
  <si>
    <t>Rashodi za zaposlene</t>
  </si>
  <si>
    <t>Rashodi za nabavu nefinancijske imovine</t>
  </si>
  <si>
    <t>BROJČANA OZNAKA I NAZIV</t>
  </si>
  <si>
    <t>I. OPĆI DIO</t>
  </si>
  <si>
    <t>Materijalni rashodi</t>
  </si>
  <si>
    <t>Pomoći iz inozemstva i od subjekata unutar općeg proračuna</t>
  </si>
  <si>
    <t>PRIJENOS SREDSTAVA IZ PRETHODNE GODINE</t>
  </si>
  <si>
    <t>1 Opći prihodi i primici</t>
  </si>
  <si>
    <t>Prihodi od prodaje nefinancijske imovine</t>
  </si>
  <si>
    <t>INDEKS</t>
  </si>
  <si>
    <t>7 PRIHODI OD PRODAJE NEFINANCIJSKE IMOVINE</t>
  </si>
  <si>
    <t>6 PRIHODI POSLOVANJA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</si>
  <si>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</si>
  <si>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</si>
  <si>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</si>
  <si>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</si>
  <si>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Prihodi od prodaje proizvoda i robe te pruženih usluga</t>
  </si>
  <si>
    <t>Plaće (Bruto)</t>
  </si>
  <si>
    <t>Plaće za redovan rad</t>
  </si>
  <si>
    <t>Naknade troškova zaposlenima</t>
  </si>
  <si>
    <t>Službena putovanja</t>
  </si>
  <si>
    <t>6=5/2*100</t>
  </si>
  <si>
    <t>7=5/4*100</t>
  </si>
  <si>
    <t xml:space="preserve">IZVJEŠTAJ O PRIHODIMA I RASHODIMA PREMA EKONOMSKOJ KLASIFIKACIJI </t>
  </si>
  <si>
    <t>IZVJEŠTAJ O PRIHODIMA I RASHODIMA PREMA IZVORIMA FINANCIRANJA</t>
  </si>
  <si>
    <t>IZVJEŠTAJ O RASHODIMA PREMA FUNKCIJSKOJ KLASIFIKACIJI</t>
  </si>
  <si>
    <t xml:space="preserve">IZVJEŠTAJ RAČUNA FINANCIRANJA PREMA EKONOMSKOJ KLASIFIKACIJI </t>
  </si>
  <si>
    <t>IZVJEŠTAJ RAČUNA FINANCIRANJA PREMA IZVORIMA FINANCIRANJA</t>
  </si>
  <si>
    <t>UKUPNO PRIMICI</t>
  </si>
  <si>
    <t xml:space="preserve">UKUPNO IZDACI </t>
  </si>
  <si>
    <t xml:space="preserve">UKUPNO PRIHODI </t>
  </si>
  <si>
    <t>UKUPNO RASHODI</t>
  </si>
  <si>
    <t>UKUPNO PRIHODI</t>
  </si>
  <si>
    <t>INDEKS**</t>
  </si>
  <si>
    <t>RAZLIKA PRIMITAKA I IZDATAKA</t>
  </si>
  <si>
    <t>SAŽETAK  RAČUNA PRIHODA I RASHODA I RAČUNA FINANCIRANJA</t>
  </si>
  <si>
    <t xml:space="preserve"> RAČUN FINANCIRANJA</t>
  </si>
  <si>
    <t xml:space="preserve"> RAČUN PRIHODA I RASHODA </t>
  </si>
  <si>
    <t xml:space="preserve">* Opći i posebni dio polugodišnjeg izvještaja o izvršenju proračuna sadrži samo izvorni plan ako od donošenja proračuna nije bilo izmjena i dopuna niti izvršenih preraspodjela odnosno izvorni plan i tekući plan ako je od donošenja proračuna bilo naknadno izvršenih preraspodjela.  
Opći i posebni dio polugodišnjeg izvještaja o izvršenju proračuna sadrži rebalans ako je od donošenja proračuna bilo izmjena i dopuna, odnosno rebalans i tekući plan ako je od izmjena i dopuna proračuna bilo naknadno izvršenih preraspodjela. </t>
  </si>
  <si>
    <t>PRIJENOS SREDSTAVA U SLJEDEĆE RAZDOBLJE</t>
  </si>
  <si>
    <t>SAŽETAK RAČUNA FINANCIRANJA</t>
  </si>
  <si>
    <t xml:space="preserve">NETO FINANCIRANJE </t>
  </si>
  <si>
    <t xml:space="preserve">VIŠAK/MANJAK + NETO FINANCIRANJE </t>
  </si>
  <si>
    <t>SAŽETAK RAČUNA PRIHODA I RASHODA</t>
  </si>
  <si>
    <t>Osnovno obrazovanje</t>
  </si>
  <si>
    <t>322 Školska kuhinja i posebne namjene</t>
  </si>
  <si>
    <t>Primici za rashode poslovanja</t>
  </si>
  <si>
    <t>Kapitalni primici iz državnog prpračuna-udžbenici</t>
  </si>
  <si>
    <t>Donacije</t>
  </si>
  <si>
    <t>Tekuće donacije</t>
  </si>
  <si>
    <t>MZO</t>
  </si>
  <si>
    <t>2 Posebne namjene</t>
  </si>
  <si>
    <t>3 Donacije</t>
  </si>
  <si>
    <t>Namirnice za školsku kuhinju-MZO</t>
  </si>
  <si>
    <t>UKUPNO</t>
  </si>
  <si>
    <t>Višak/manjak</t>
  </si>
  <si>
    <t>Tekuće pomoći iz proraćuna koji im nije nadležan</t>
  </si>
  <si>
    <t>Kapitalne pomoći iz proraćuna koji im nije nadležan</t>
  </si>
  <si>
    <t>Rashodi za materijal i energiju</t>
  </si>
  <si>
    <t>Rashodi za usluge</t>
  </si>
  <si>
    <t>Ostali nespomenuti rashodi</t>
  </si>
  <si>
    <t>Financijski rashodi</t>
  </si>
  <si>
    <t>Ostale naknade građanima i kućanstvima</t>
  </si>
  <si>
    <t>Rashodi za nabavu dugotrajne imovine</t>
  </si>
  <si>
    <t>Postrojenja i oprema</t>
  </si>
  <si>
    <t xml:space="preserve">Knjige </t>
  </si>
  <si>
    <t xml:space="preserve">OSTVARENJE/IZVRŠENJE 
1.-6.2024. </t>
  </si>
  <si>
    <t xml:space="preserve">OSTVARENJE/ IZVRŠENJE 
1.-6.2024. </t>
  </si>
  <si>
    <t>Prihodi od imovine</t>
  </si>
  <si>
    <t>Prihodi od iznajmljivanja imovine</t>
  </si>
  <si>
    <t xml:space="preserve">Tekuće donacije </t>
  </si>
  <si>
    <t>Prihodi iz nadležnog proračuna za financiranje rashoda poslovanja</t>
  </si>
  <si>
    <t>IZVORNI PLAN ILI REBALANS 2025.*</t>
  </si>
  <si>
    <t>TEKUĆI PLAN 2025.*</t>
  </si>
  <si>
    <t xml:space="preserve">OSTVARENJE/ IZVRŠENJE 
1.-6.2025. </t>
  </si>
  <si>
    <t>Prihodi od upravnih i administrativnih pristojbi, pristojbi po posebnim propisima i naknada</t>
  </si>
  <si>
    <t>Prihodi po posebnim propisima</t>
  </si>
  <si>
    <t>Ostali nespomenuti prihodi</t>
  </si>
  <si>
    <t>Osnovna škola Mitnica, Vukovar</t>
  </si>
  <si>
    <t xml:space="preserve"> Prihodi od prodaje proizvoda i robe te pruženih usluga. Prihodi od donacija, te povrati po ptotestiranim povratima</t>
  </si>
  <si>
    <t>Prihodi od prodaje proizvoda i usluga</t>
  </si>
  <si>
    <t>Donacije od pravnih i fizičkih osoba izvan općeg proračuna te povrat donacija i kapitalnih pomoći po protestiranim jamstvima</t>
  </si>
  <si>
    <t>Prihodi iz nadležnog proračuna i od HZZO-a temeljem ugovorenih obveza</t>
  </si>
  <si>
    <t>Prihodi iz nadležnog proračuna za financiranje redovne djelatnosti proračunskih korisnika</t>
  </si>
  <si>
    <t>Prihodi iz nadležnog proračuna za financiranje rashoda za nabavu nefinancijske imovine</t>
  </si>
  <si>
    <t>Plaće za prekovremeni rad</t>
  </si>
  <si>
    <t>Plaće za posebne uvjete rada</t>
  </si>
  <si>
    <t>Ostali rashodi za zaposlene</t>
  </si>
  <si>
    <t xml:space="preserve">Naknade za prijevoz djelatnika </t>
  </si>
  <si>
    <t>Pomoći proračunu i izvanproračunskim korisnicima iz drugih proračuna</t>
  </si>
  <si>
    <t>Pomoćiproračunskim korisnicima iz proračuna koji im nije nadležan</t>
  </si>
  <si>
    <t>Pomoći temeljem prijenosa EU sredstava</t>
  </si>
  <si>
    <t>Tekuće pomoći iz državnog proračuna temeljem prijenosa EU sredstava</t>
  </si>
  <si>
    <t>Doprinosi na plaće</t>
  </si>
  <si>
    <t>Doprinosi za zdravstveno osiguranje</t>
  </si>
  <si>
    <t>Stručno osposobljavanje djelatnika</t>
  </si>
  <si>
    <t>Ostale naknade troškova zaposlenima</t>
  </si>
  <si>
    <t>Naknade troškova osobama izvan radnog odnosa</t>
  </si>
  <si>
    <t>Ostali financijski rashodi</t>
  </si>
  <si>
    <t>Naknade građanima i kućanstvima na temelju osiguranja i druge naknade</t>
  </si>
  <si>
    <t>Grad Vukovar</t>
  </si>
  <si>
    <t>Namirnice za produženi boravak - roditelji</t>
  </si>
  <si>
    <t>Sportska igrališta</t>
  </si>
  <si>
    <t>Vukovarsko-srijemska županija</t>
  </si>
  <si>
    <t>Predsjednica Školskog odbora:</t>
  </si>
  <si>
    <t>Martina Salamon</t>
  </si>
  <si>
    <t>Osnovna škola Mitnica              Vukovar, Fruškogorska 2</t>
  </si>
  <si>
    <t xml:space="preserve">OSTVARENJE/IZVRŠENJE 
1.-6.2025. </t>
  </si>
  <si>
    <t>Napomena : Iznosi u stupcima "OSTVARENJE/IZVRŠENJE 1.-6.2024." i "OSTVARENJE/IZVRŠENJE 1.-6. 2025." iskazuju se na dvije decimale.</t>
  </si>
  <si>
    <t>Osnovna škola Mitnica                                                                                          Vukovar, Fruškogorska 2</t>
  </si>
  <si>
    <t>Osnovna škola Mitnica,                                         Vukovar, Fruškogorska 2</t>
  </si>
  <si>
    <t>Osnovna škola Mitnica                    Vukovar, Fruškogorska 2</t>
  </si>
  <si>
    <t>Izleti,terenska nastava, produženi boravak-roditelji</t>
  </si>
  <si>
    <t>Prodaja dječijih radova - učenička zadruga, najam dvorane i prodaja starog papira</t>
  </si>
  <si>
    <t>Prodaja dječijih radova - učenička zadruga i  najam dvorane</t>
  </si>
  <si>
    <t>Prihodi od iznajmljivanja školske dvorane</t>
  </si>
  <si>
    <t>Prihodi od uplata roditelja za produženi boravak</t>
  </si>
  <si>
    <t>Prihodi od osnivača - Grad Vukovar</t>
  </si>
  <si>
    <t>Primici iz državnog proračuna - plaće i ostala primanja zaposlenika</t>
  </si>
  <si>
    <t>Primici iz državnog proračuna - prehrana učenika</t>
  </si>
  <si>
    <t>Prihodi temeljem prijenosa EU fondova iz proračuna osnivača</t>
  </si>
  <si>
    <t>IZVRŠENJE FINANCIJSKOG PLANA OSNOVNE ŠKOLE MITNICA , VUKOVAR
ZA PRVO POLUGODIŠTE 2025. GODINE (1.1.-30.6.2025.G.)</t>
  </si>
  <si>
    <t xml:space="preserve">Grad Vukovar </t>
  </si>
  <si>
    <t>32 Obrazovanje</t>
  </si>
  <si>
    <t>Grad Vukovar - prijenos eu sredstava</t>
  </si>
  <si>
    <t>Hrvatski zavod za zapošljavanje</t>
  </si>
  <si>
    <t>AMPEU</t>
  </si>
  <si>
    <t xml:space="preserve">** AKO Opći i Posebni dio polugodišnjeg izvještaja ne sadrži "TEKUĆI PLAN 2025.", "INDEKS"("OSTVARENJE/IZVRŠENJE 1.-12.2025."/"TEKUĆI PLAN 2025.") iskazuje se kao "OSTVARENJE/IZVRŠENJE 1.-12.2025."/"IZVORNI PLAN 2025." ODNOSNO "REBALANS 2025." </t>
  </si>
  <si>
    <t>OSTVARENJE/IZVRŠENJE 
1-12/2025.</t>
  </si>
  <si>
    <t xml:space="preserve">OSTVARENJE/IZVRŠENJE 
1.-12.2025. </t>
  </si>
  <si>
    <t>Pomoći od izvanproračunskih korisnika</t>
  </si>
  <si>
    <t>Tekuće pomoći od izvanproračunskih korisnika</t>
  </si>
  <si>
    <t xml:space="preserve">OSTVARENJE/ IZVRŠENJE 
1.-12.2024. </t>
  </si>
  <si>
    <t xml:space="preserve">OSTVARENJE/ IZVRŠENJE 
1.-12.2025. </t>
  </si>
  <si>
    <t>Rashodi za donacije, kazne, naknade šteta i kapitalne pomoći</t>
  </si>
  <si>
    <t>Primici iz nenadležnog proračuna  - Vukovarsko-srijemska županija</t>
  </si>
  <si>
    <t>Prihodi od prodaje učeničkih radova - učenička zadruga</t>
  </si>
  <si>
    <t>Prihodi od iznajmljivanje školskih prostora</t>
  </si>
  <si>
    <t xml:space="preserve">OSTVARENJE/IZVRŠENJE 
1.-12.2024. </t>
  </si>
  <si>
    <t>Izleti učenika</t>
  </si>
  <si>
    <t xml:space="preserve"> IZVRŠENJE 
1.-12.2024. </t>
  </si>
  <si>
    <t xml:space="preserve"> IZVRŠENJE 
1.-12.2025. </t>
  </si>
  <si>
    <t>U Vukovaru, 2.ožujka 2026.</t>
  </si>
  <si>
    <t>KLASA:402-02/26-01/01</t>
  </si>
  <si>
    <t>URBROJ:2196-1-6-26-01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</si>
</sst>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0;[Red]0.00"/>
    <numFmt numFmtId="165" formatCode="#,##0;[Red]#,##0"/>
    <numFmt numFmtId="166" formatCode="#,##0.00;[Red]#,##0.00"/>
    <numFmt numFmtId="167" formatCode="0;[Red]0"/>
  </numFmts>
  <fonts count="4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i/>
      <sz val="12"/>
      <color indexed="8"/>
      <name val="Arial"/>
      <family val="2"/>
      <charset val="238"/>
    </font>
    <font>
      <b/>
      <sz val="14"/>
      <color indexed="8"/>
      <name val="Arial Narrow"/>
      <family val="2"/>
      <charset val="238"/>
    </font>
    <font>
      <b/>
      <i/>
      <sz val="14"/>
      <color indexed="8"/>
      <name val="Arial Narrow"/>
      <family val="2"/>
      <charset val="238"/>
    </font>
    <font>
      <b/>
      <sz val="12"/>
      <color indexed="8"/>
      <name val="Arial Narrow"/>
      <family val="2"/>
      <charset val="238"/>
    </font>
    <font>
      <b/>
      <i/>
      <sz val="12"/>
      <color indexed="8"/>
      <name val="Arial Narrow"/>
      <family val="2"/>
      <charset val="238"/>
    </font>
    <font>
      <b/>
      <sz val="10"/>
      <color indexed="8"/>
      <name val="Arial Narrow"/>
      <family val="2"/>
      <charset val="238"/>
    </font>
    <font>
      <b/>
      <sz val="10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sz val="10"/>
      <color indexed="8"/>
      <name val="Arial Narrow"/>
      <family val="2"/>
      <charset val="238"/>
    </font>
    <font>
      <b/>
      <sz val="12"/>
      <name val="Arial Narrow"/>
      <family val="2"/>
      <charset val="238"/>
    </font>
    <font>
      <b/>
      <sz val="12"/>
      <color theme="1"/>
      <name val="Arial Narrow"/>
      <family val="2"/>
      <charset val="238"/>
    </font>
    <font>
      <sz val="12"/>
      <color theme="1"/>
      <name val="Arial Narrow"/>
      <family val="2"/>
      <charset val="238"/>
    </font>
    <font>
      <i/>
      <sz val="12"/>
      <name val="Arial Narrow"/>
      <family val="2"/>
      <charset val="238"/>
    </font>
    <font>
      <sz val="12"/>
      <color indexed="8"/>
      <name val="Arial Narrow"/>
      <family val="2"/>
      <charset val="238"/>
    </font>
    <font>
      <i/>
      <sz val="10"/>
      <color indexed="8"/>
      <name val="Arial Narrow"/>
      <family val="2"/>
      <charset val="238"/>
    </font>
    <font>
      <b/>
      <i/>
      <sz val="12"/>
      <name val="Arial Narrow"/>
      <family val="2"/>
      <charset val="238"/>
    </font>
    <font>
      <b/>
      <i/>
      <sz val="12"/>
      <color theme="1"/>
      <name val="Arial Narrow"/>
      <family val="2"/>
      <charset val="238"/>
    </font>
    <font>
      <sz val="12"/>
      <name val="Arial Narrow"/>
      <family val="2"/>
      <charset val="238"/>
    </font>
    <font>
      <i/>
      <sz val="12"/>
      <color indexed="8"/>
      <name val="Arial Narrow"/>
      <family val="2"/>
      <charset val="238"/>
    </font>
    <font>
      <i/>
      <sz val="12"/>
      <color theme="1"/>
      <name val="Arial Narrow"/>
      <family val="2"/>
      <charset val="238"/>
    </font>
    <font>
      <b/>
      <i/>
      <sz val="18"/>
      <color indexed="8"/>
      <name val="Arial Narrow"/>
      <family val="2"/>
      <charset val="238"/>
    </font>
    <font>
      <sz val="14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i/>
      <sz val="11"/>
      <color theme="1"/>
      <name val="Arial Narrow"/>
      <family val="2"/>
      <charset val="238"/>
    </font>
    <font>
      <b/>
      <sz val="18"/>
      <color indexed="8"/>
      <name val="Arial Narrow"/>
      <family val="2"/>
      <charset val="238"/>
    </font>
    <font>
      <sz val="18"/>
      <color indexed="8"/>
      <name val="Arial Narrow"/>
      <family val="2"/>
      <charset val="238"/>
    </font>
    <font>
      <i/>
      <sz val="11"/>
      <color theme="1"/>
      <name val="Calibri"/>
      <family val="2"/>
      <charset val="238"/>
      <scheme val="minor"/>
    </font>
    <font>
      <b/>
      <i/>
      <sz val="12"/>
      <color rgb="FFFF0000"/>
      <name val="Arial Narrow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i/>
      <sz val="14"/>
      <color theme="1"/>
      <name val="Arial Narrow"/>
      <family val="2"/>
      <charset val="238"/>
    </font>
    <font>
      <b/>
      <i/>
      <sz val="14"/>
      <color indexed="8"/>
      <name val="Arial"/>
      <family val="2"/>
      <charset val="238"/>
    </font>
    <font>
      <b/>
      <i/>
      <sz val="11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164">
    <xf numFmtId="0" fontId="0" fillId="0" borderId="0" xfId="0"/>
    <xf numFmtId="0" fontId="3" fillId="0" borderId="0" xfId="0" applyFont="1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wrapText="1"/>
    </xf>
    <xf numFmtId="0" fontId="6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8" fillId="0" borderId="0" xfId="0" applyFont="1" applyAlignment="1">
      <alignment vertical="top" wrapText="1"/>
    </xf>
    <xf numFmtId="0" fontId="0" fillId="3" borderId="0" xfId="0" applyFill="1"/>
    <xf numFmtId="0" fontId="0" fillId="0" borderId="0" xfId="0" applyAlignment="1">
      <alignment horizontal="left"/>
    </xf>
    <xf numFmtId="0" fontId="0" fillId="3" borderId="0" xfId="0" applyFill="1" applyAlignment="1">
      <alignment horizontal="left"/>
    </xf>
    <xf numFmtId="0" fontId="1" fillId="0" borderId="0" xfId="0" applyFont="1"/>
    <xf numFmtId="0" fontId="0" fillId="0" borderId="0" xfId="0" applyFont="1"/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9" fillId="2" borderId="3" xfId="0" applyFont="1" applyFill="1" applyBorder="1" applyAlignment="1">
      <alignment horizontal="left" vertical="center" wrapText="1"/>
    </xf>
    <xf numFmtId="4" fontId="20" fillId="2" borderId="3" xfId="0" applyNumberFormat="1" applyFont="1" applyFill="1" applyBorder="1" applyAlignment="1">
      <alignment vertical="center" wrapText="1"/>
    </xf>
    <xf numFmtId="4" fontId="19" fillId="2" borderId="3" xfId="0" applyNumberFormat="1" applyFont="1" applyFill="1" applyBorder="1" applyAlignment="1">
      <alignment vertical="center" wrapText="1"/>
    </xf>
    <xf numFmtId="166" fontId="21" fillId="0" borderId="3" xfId="0" applyNumberFormat="1" applyFont="1" applyBorder="1"/>
    <xf numFmtId="166" fontId="20" fillId="0" borderId="3" xfId="0" applyNumberFormat="1" applyFont="1" applyBorder="1"/>
    <xf numFmtId="4" fontId="21" fillId="2" borderId="3" xfId="0" applyNumberFormat="1" applyFont="1" applyFill="1" applyBorder="1" applyAlignment="1">
      <alignment horizontal="right"/>
    </xf>
    <xf numFmtId="4" fontId="21" fillId="0" borderId="3" xfId="0" applyNumberFormat="1" applyFont="1" applyBorder="1"/>
    <xf numFmtId="0" fontId="22" fillId="2" borderId="3" xfId="0" quotePrefix="1" applyFont="1" applyFill="1" applyBorder="1" applyAlignment="1">
      <alignment horizontal="left" vertical="center" wrapText="1" indent="1"/>
    </xf>
    <xf numFmtId="0" fontId="22" fillId="2" borderId="3" xfId="0" applyFont="1" applyFill="1" applyBorder="1" applyAlignment="1">
      <alignment horizontal="left" vertical="center" indent="1"/>
    </xf>
    <xf numFmtId="0" fontId="22" fillId="2" borderId="3" xfId="0" applyFont="1" applyFill="1" applyBorder="1" applyAlignment="1">
      <alignment horizontal="left" vertical="center" wrapText="1" indent="1"/>
    </xf>
    <xf numFmtId="4" fontId="20" fillId="2" borderId="3" xfId="0" applyNumberFormat="1" applyFont="1" applyFill="1" applyBorder="1" applyAlignment="1">
      <alignment horizontal="right"/>
    </xf>
    <xf numFmtId="4" fontId="12" fillId="2" borderId="3" xfId="0" applyNumberFormat="1" applyFont="1" applyFill="1" applyBorder="1" applyAlignment="1">
      <alignment horizontal="right"/>
    </xf>
    <xf numFmtId="4" fontId="23" fillId="2" borderId="3" xfId="0" applyNumberFormat="1" applyFont="1" applyFill="1" applyBorder="1" applyAlignment="1">
      <alignment horizontal="right"/>
    </xf>
    <xf numFmtId="0" fontId="18" fillId="0" borderId="0" xfId="0" applyFont="1" applyAlignment="1">
      <alignment vertical="center" wrapText="1"/>
    </xf>
    <xf numFmtId="0" fontId="24" fillId="0" borderId="0" xfId="0" applyFont="1" applyAlignment="1">
      <alignment vertical="center" wrapText="1"/>
    </xf>
    <xf numFmtId="4" fontId="12" fillId="2" borderId="3" xfId="0" applyNumberFormat="1" applyFont="1" applyFill="1" applyBorder="1"/>
    <xf numFmtId="0" fontId="25" fillId="2" borderId="3" xfId="0" applyFont="1" applyFill="1" applyBorder="1" applyAlignment="1">
      <alignment horizontal="left" vertical="center" wrapText="1"/>
    </xf>
    <xf numFmtId="4" fontId="13" fillId="2" borderId="3" xfId="0" applyNumberFormat="1" applyFont="1" applyFill="1" applyBorder="1" applyAlignment="1">
      <alignment horizontal="right"/>
    </xf>
    <xf numFmtId="4" fontId="26" fillId="0" borderId="3" xfId="0" applyNumberFormat="1" applyFont="1" applyBorder="1"/>
    <xf numFmtId="0" fontId="27" fillId="2" borderId="3" xfId="0" quotePrefix="1" applyFont="1" applyFill="1" applyBorder="1" applyAlignment="1">
      <alignment horizontal="left" vertical="center"/>
    </xf>
    <xf numFmtId="0" fontId="25" fillId="2" borderId="3" xfId="0" quotePrefix="1" applyFont="1" applyFill="1" applyBorder="1" applyAlignment="1">
      <alignment horizontal="left" vertical="center"/>
    </xf>
    <xf numFmtId="0" fontId="25" fillId="2" borderId="3" xfId="0" quotePrefix="1" applyFont="1" applyFill="1" applyBorder="1" applyAlignment="1">
      <alignment horizontal="left" vertical="center" wrapText="1"/>
    </xf>
    <xf numFmtId="0" fontId="22" fillId="2" borderId="3" xfId="0" quotePrefix="1" applyFont="1" applyFill="1" applyBorder="1" applyAlignment="1">
      <alignment horizontal="left" vertical="center"/>
    </xf>
    <xf numFmtId="0" fontId="22" fillId="2" borderId="3" xfId="0" quotePrefix="1" applyFont="1" applyFill="1" applyBorder="1" applyAlignment="1">
      <alignment horizontal="left" vertical="center" wrapText="1"/>
    </xf>
    <xf numFmtId="0" fontId="19" fillId="2" borderId="3" xfId="0" quotePrefix="1" applyFont="1" applyFill="1" applyBorder="1" applyAlignment="1">
      <alignment horizontal="left" vertical="center"/>
    </xf>
    <xf numFmtId="4" fontId="28" fillId="2" borderId="3" xfId="0" applyNumberFormat="1" applyFont="1" applyFill="1" applyBorder="1" applyAlignment="1">
      <alignment horizontal="right"/>
    </xf>
    <xf numFmtId="4" fontId="29" fillId="0" borderId="3" xfId="0" applyNumberFormat="1" applyFont="1" applyBorder="1"/>
    <xf numFmtId="0" fontId="27" fillId="2" borderId="3" xfId="0" applyFont="1" applyFill="1" applyBorder="1" applyAlignment="1">
      <alignment horizontal="left" vertical="center" wrapText="1"/>
    </xf>
    <xf numFmtId="0" fontId="19" fillId="2" borderId="3" xfId="0" quotePrefix="1" applyFont="1" applyFill="1" applyBorder="1" applyAlignment="1">
      <alignment horizontal="left" vertical="center" wrapText="1"/>
    </xf>
    <xf numFmtId="0" fontId="17" fillId="0" borderId="0" xfId="0" applyFont="1"/>
    <xf numFmtId="0" fontId="11" fillId="0" borderId="0" xfId="0" applyFont="1" applyAlignment="1">
      <alignment horizontal="center" vertical="center" wrapText="1"/>
    </xf>
    <xf numFmtId="4" fontId="20" fillId="0" borderId="3" xfId="0" applyNumberFormat="1" applyFont="1" applyBorder="1"/>
    <xf numFmtId="0" fontId="34" fillId="0" borderId="0" xfId="0" applyFont="1" applyAlignment="1">
      <alignment horizontal="center" vertical="center" wrapText="1"/>
    </xf>
    <xf numFmtId="0" fontId="35" fillId="0" borderId="0" xfId="0" applyFont="1" applyAlignment="1">
      <alignment vertical="center" wrapText="1"/>
    </xf>
    <xf numFmtId="0" fontId="12" fillId="0" borderId="0" xfId="0" applyFont="1" applyAlignment="1">
      <alignment horizontal="center" vertical="center" wrapText="1"/>
    </xf>
    <xf numFmtId="0" fontId="21" fillId="0" borderId="0" xfId="0" applyFont="1"/>
    <xf numFmtId="0" fontId="26" fillId="0" borderId="0" xfId="0" applyFont="1"/>
    <xf numFmtId="0" fontId="14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20" fillId="0" borderId="0" xfId="0" applyFont="1" applyAlignment="1">
      <alignment vertical="top" wrapText="1"/>
    </xf>
    <xf numFmtId="0" fontId="13" fillId="0" borderId="5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/>
    </xf>
    <xf numFmtId="0" fontId="37" fillId="0" borderId="5" xfId="0" applyFont="1" applyBorder="1" applyAlignment="1">
      <alignment horizontal="right" vertical="center"/>
    </xf>
    <xf numFmtId="0" fontId="13" fillId="0" borderId="3" xfId="0" quotePrefix="1" applyFont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3" fontId="13" fillId="0" borderId="3" xfId="0" applyNumberFormat="1" applyFont="1" applyBorder="1" applyAlignment="1">
      <alignment horizontal="right"/>
    </xf>
    <xf numFmtId="165" fontId="13" fillId="0" borderId="3" xfId="0" applyNumberFormat="1" applyFont="1" applyBorder="1" applyAlignment="1">
      <alignment horizontal="right"/>
    </xf>
    <xf numFmtId="0" fontId="25" fillId="3" borderId="1" xfId="0" applyFont="1" applyFill="1" applyBorder="1" applyAlignment="1">
      <alignment horizontal="left" vertical="center"/>
    </xf>
    <xf numFmtId="0" fontId="22" fillId="3" borderId="2" xfId="0" applyFont="1" applyFill="1" applyBorder="1" applyAlignment="1">
      <alignment vertical="center"/>
    </xf>
    <xf numFmtId="3" fontId="13" fillId="3" borderId="3" xfId="0" applyNumberFormat="1" applyFont="1" applyFill="1" applyBorder="1" applyAlignment="1">
      <alignment horizontal="right"/>
    </xf>
    <xf numFmtId="0" fontId="13" fillId="0" borderId="0" xfId="0" applyFont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0" fontId="28" fillId="0" borderId="0" xfId="0" applyFont="1"/>
    <xf numFmtId="0" fontId="13" fillId="0" borderId="3" xfId="0" quotePrefix="1" applyFont="1" applyBorder="1" applyAlignment="1">
      <alignment horizontal="center" vertical="center"/>
    </xf>
    <xf numFmtId="0" fontId="13" fillId="3" borderId="3" xfId="0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left" vertical="center" wrapText="1"/>
    </xf>
    <xf numFmtId="0" fontId="31" fillId="0" borderId="0" xfId="0" applyFont="1"/>
    <xf numFmtId="0" fontId="4" fillId="0" borderId="0" xfId="0" applyFont="1" applyAlignment="1">
      <alignment vertical="center" wrapText="1"/>
    </xf>
    <xf numFmtId="0" fontId="31" fillId="0" borderId="6" xfId="0" applyFont="1" applyBorder="1"/>
    <xf numFmtId="0" fontId="38" fillId="0" borderId="0" xfId="0" applyFont="1" applyAlignment="1">
      <alignment vertical="top" wrapText="1"/>
    </xf>
    <xf numFmtId="166" fontId="13" fillId="2" borderId="3" xfId="0" applyNumberFormat="1" applyFont="1" applyFill="1" applyBorder="1" applyAlignment="1">
      <alignment horizontal="right"/>
    </xf>
    <xf numFmtId="167" fontId="26" fillId="0" borderId="3" xfId="0" applyNumberFormat="1" applyFont="1" applyBorder="1"/>
    <xf numFmtId="166" fontId="28" fillId="2" borderId="3" xfId="0" applyNumberFormat="1" applyFont="1" applyFill="1" applyBorder="1" applyAlignment="1">
      <alignment horizontal="right"/>
    </xf>
    <xf numFmtId="0" fontId="22" fillId="2" borderId="3" xfId="0" applyFont="1" applyFill="1" applyBorder="1" applyAlignment="1">
      <alignment horizontal="left" vertical="center"/>
    </xf>
    <xf numFmtId="0" fontId="29" fillId="0" borderId="3" xfId="0" applyFont="1" applyBorder="1"/>
    <xf numFmtId="166" fontId="28" fillId="2" borderId="3" xfId="0" applyNumberFormat="1" applyFont="1" applyFill="1" applyBorder="1" applyAlignment="1">
      <alignment horizontal="right" wrapText="1"/>
    </xf>
    <xf numFmtId="0" fontId="22" fillId="2" borderId="3" xfId="0" applyFont="1" applyFill="1" applyBorder="1" applyAlignment="1">
      <alignment horizontal="left" vertical="center" wrapText="1"/>
    </xf>
    <xf numFmtId="164" fontId="29" fillId="0" borderId="3" xfId="0" applyNumberFormat="1" applyFont="1" applyBorder="1"/>
    <xf numFmtId="0" fontId="29" fillId="0" borderId="0" xfId="0" applyFont="1"/>
    <xf numFmtId="0" fontId="0" fillId="0" borderId="0" xfId="0" applyAlignment="1">
      <alignment horizontal="left" vertical="center"/>
    </xf>
    <xf numFmtId="0" fontId="39" fillId="0" borderId="0" xfId="0" applyFont="1" applyAlignment="1">
      <alignment horizontal="left" vertical="center" wrapText="1"/>
    </xf>
    <xf numFmtId="0" fontId="12" fillId="3" borderId="3" xfId="0" applyFont="1" applyFill="1" applyBorder="1" applyAlignment="1">
      <alignment horizontal="center" vertical="center" wrapText="1"/>
    </xf>
    <xf numFmtId="0" fontId="25" fillId="2" borderId="3" xfId="0" applyFont="1" applyFill="1" applyBorder="1" applyAlignment="1">
      <alignment vertical="center" wrapText="1"/>
    </xf>
    <xf numFmtId="0" fontId="25" fillId="2" borderId="3" xfId="0" applyFont="1" applyFill="1" applyBorder="1" applyAlignment="1">
      <alignment horizontal="left" vertical="center" wrapText="1" indent="1"/>
    </xf>
    <xf numFmtId="0" fontId="27" fillId="2" borderId="3" xfId="0" applyFont="1" applyFill="1" applyBorder="1" applyAlignment="1">
      <alignment horizontal="left" vertical="center"/>
    </xf>
    <xf numFmtId="0" fontId="27" fillId="2" borderId="3" xfId="0" quotePrefix="1" applyFont="1" applyFill="1" applyBorder="1" applyAlignment="1">
      <alignment horizontal="left" vertical="center" wrapText="1"/>
    </xf>
    <xf numFmtId="0" fontId="19" fillId="2" borderId="3" xfId="0" applyFont="1" applyFill="1" applyBorder="1" applyAlignment="1">
      <alignment horizontal="left" vertical="center"/>
    </xf>
    <xf numFmtId="0" fontId="13" fillId="3" borderId="4" xfId="0" applyFont="1" applyFill="1" applyBorder="1" applyAlignment="1">
      <alignment horizontal="center" vertical="center" wrapText="1"/>
    </xf>
    <xf numFmtId="4" fontId="23" fillId="2" borderId="3" xfId="0" applyNumberFormat="1" applyFont="1" applyFill="1" applyBorder="1" applyAlignment="1">
      <alignment horizontal="right" wrapText="1"/>
    </xf>
    <xf numFmtId="166" fontId="29" fillId="0" borderId="3" xfId="0" applyNumberFormat="1" applyFont="1" applyBorder="1"/>
    <xf numFmtId="166" fontId="26" fillId="0" borderId="3" xfId="0" applyNumberFormat="1" applyFont="1" applyBorder="1"/>
    <xf numFmtId="166" fontId="26" fillId="2" borderId="3" xfId="0" applyNumberFormat="1" applyFont="1" applyFill="1" applyBorder="1" applyAlignment="1">
      <alignment horizontal="right"/>
    </xf>
    <xf numFmtId="166" fontId="26" fillId="2" borderId="3" xfId="0" applyNumberFormat="1" applyFont="1" applyFill="1" applyBorder="1" applyAlignment="1">
      <alignment horizontal="right" wrapText="1"/>
    </xf>
    <xf numFmtId="0" fontId="23" fillId="0" borderId="0" xfId="0" applyFont="1" applyAlignment="1">
      <alignment vertical="center" wrapText="1"/>
    </xf>
    <xf numFmtId="0" fontId="25" fillId="2" borderId="3" xfId="0" applyFont="1" applyFill="1" applyBorder="1" applyAlignment="1">
      <alignment horizontal="left" vertical="center"/>
    </xf>
    <xf numFmtId="0" fontId="7" fillId="0" borderId="0" xfId="0" applyFont="1"/>
    <xf numFmtId="4" fontId="23" fillId="2" borderId="0" xfId="0" applyNumberFormat="1" applyFont="1" applyFill="1" applyBorder="1" applyAlignment="1">
      <alignment horizontal="right"/>
    </xf>
    <xf numFmtId="4" fontId="23" fillId="2" borderId="0" xfId="0" applyNumberFormat="1" applyFont="1" applyFill="1" applyBorder="1" applyAlignment="1">
      <alignment horizontal="right" wrapText="1"/>
    </xf>
    <xf numFmtId="4" fontId="13" fillId="0" borderId="3" xfId="0" applyNumberFormat="1" applyFont="1" applyBorder="1" applyAlignment="1">
      <alignment horizontal="right"/>
    </xf>
    <xf numFmtId="4" fontId="22" fillId="0" borderId="3" xfId="0" applyNumberFormat="1" applyFont="1" applyBorder="1" applyAlignment="1">
      <alignment vertical="center" wrapText="1"/>
    </xf>
    <xf numFmtId="4" fontId="13" fillId="3" borderId="3" xfId="0" quotePrefix="1" applyNumberFormat="1" applyFont="1" applyFill="1" applyBorder="1" applyAlignment="1">
      <alignment horizontal="left" wrapText="1"/>
    </xf>
    <xf numFmtId="4" fontId="13" fillId="3" borderId="3" xfId="0" applyNumberFormat="1" applyFont="1" applyFill="1" applyBorder="1" applyAlignment="1">
      <alignment horizontal="center" vertical="center" wrapText="1"/>
    </xf>
    <xf numFmtId="4" fontId="13" fillId="3" borderId="3" xfId="0" applyNumberFormat="1" applyFont="1" applyFill="1" applyBorder="1" applyAlignment="1">
      <alignment horizontal="left" vertical="center" wrapText="1"/>
    </xf>
    <xf numFmtId="4" fontId="22" fillId="3" borderId="3" xfId="0" applyNumberFormat="1" applyFont="1" applyFill="1" applyBorder="1" applyAlignment="1">
      <alignment wrapText="1"/>
    </xf>
    <xf numFmtId="4" fontId="13" fillId="3" borderId="3" xfId="0" applyNumberFormat="1" applyFont="1" applyFill="1" applyBorder="1" applyAlignment="1">
      <alignment horizontal="right"/>
    </xf>
    <xf numFmtId="4" fontId="25" fillId="0" borderId="3" xfId="0" applyNumberFormat="1" applyFont="1" applyBorder="1" applyAlignment="1">
      <alignment horizontal="right" vertical="center" wrapText="1"/>
    </xf>
    <xf numFmtId="4" fontId="22" fillId="0" borderId="3" xfId="0" applyNumberFormat="1" applyFont="1" applyBorder="1" applyAlignment="1">
      <alignment vertical="center"/>
    </xf>
    <xf numFmtId="4" fontId="22" fillId="3" borderId="3" xfId="0" applyNumberFormat="1" applyFont="1" applyFill="1" applyBorder="1" applyAlignment="1">
      <alignment vertical="center"/>
    </xf>
    <xf numFmtId="4" fontId="25" fillId="3" borderId="3" xfId="0" applyNumberFormat="1" applyFont="1" applyFill="1" applyBorder="1" applyAlignment="1">
      <alignment vertical="center"/>
    </xf>
    <xf numFmtId="4" fontId="22" fillId="3" borderId="3" xfId="0" applyNumberFormat="1" applyFont="1" applyFill="1" applyBorder="1" applyAlignment="1">
      <alignment vertical="center" wrapText="1"/>
    </xf>
    <xf numFmtId="0" fontId="41" fillId="0" borderId="0" xfId="0" applyFont="1"/>
    <xf numFmtId="0" fontId="42" fillId="0" borderId="0" xfId="0" applyFont="1"/>
    <xf numFmtId="0" fontId="11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3" fillId="0" borderId="3" xfId="0" quotePrefix="1" applyFont="1" applyBorder="1" applyAlignment="1">
      <alignment horizontal="center" vertical="center" wrapText="1"/>
    </xf>
    <xf numFmtId="4" fontId="26" fillId="2" borderId="3" xfId="0" applyNumberFormat="1" applyFont="1" applyFill="1" applyBorder="1" applyAlignment="1">
      <alignment horizontal="right"/>
    </xf>
    <xf numFmtId="4" fontId="26" fillId="2" borderId="3" xfId="0" applyNumberFormat="1" applyFont="1" applyFill="1" applyBorder="1" applyAlignment="1">
      <alignment horizontal="right" wrapText="1"/>
    </xf>
    <xf numFmtId="0" fontId="22" fillId="2" borderId="3" xfId="0" applyFont="1" applyFill="1" applyBorder="1" applyAlignment="1">
      <alignment vertical="center" wrapText="1"/>
    </xf>
    <xf numFmtId="0" fontId="13" fillId="3" borderId="1" xfId="0" quotePrefix="1" applyFont="1" applyFill="1" applyBorder="1" applyAlignment="1">
      <alignment horizontal="left" wrapText="1"/>
    </xf>
    <xf numFmtId="0" fontId="13" fillId="3" borderId="2" xfId="0" quotePrefix="1" applyFont="1" applyFill="1" applyBorder="1" applyAlignment="1">
      <alignment horizontal="left" wrapText="1"/>
    </xf>
    <xf numFmtId="0" fontId="13" fillId="3" borderId="4" xfId="0" quotePrefix="1" applyFont="1" applyFill="1" applyBorder="1" applyAlignment="1">
      <alignment horizontal="left" wrapText="1"/>
    </xf>
    <xf numFmtId="0" fontId="11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25" fillId="0" borderId="0" xfId="0" applyFont="1" applyAlignment="1">
      <alignment horizontal="left" vertical="center" wrapText="1"/>
    </xf>
    <xf numFmtId="0" fontId="25" fillId="0" borderId="1" xfId="0" applyFont="1" applyBorder="1" applyAlignment="1">
      <alignment horizontal="left" vertical="center" wrapText="1"/>
    </xf>
    <xf numFmtId="0" fontId="22" fillId="0" borderId="2" xfId="0" applyFont="1" applyBorder="1" applyAlignment="1">
      <alignment vertical="center" wrapText="1"/>
    </xf>
    <xf numFmtId="0" fontId="13" fillId="0" borderId="3" xfId="0" quotePrefix="1" applyFont="1" applyBorder="1" applyAlignment="1">
      <alignment horizontal="center" vertical="center" wrapText="1"/>
    </xf>
    <xf numFmtId="0" fontId="13" fillId="0" borderId="1" xfId="0" quotePrefix="1" applyFont="1" applyBorder="1" applyAlignment="1">
      <alignment horizontal="center" vertical="center" wrapText="1"/>
    </xf>
    <xf numFmtId="0" fontId="13" fillId="0" borderId="2" xfId="0" quotePrefix="1" applyFont="1" applyBorder="1" applyAlignment="1">
      <alignment horizontal="center" vertical="center" wrapText="1"/>
    </xf>
    <xf numFmtId="0" fontId="25" fillId="0" borderId="2" xfId="0" applyFont="1" applyBorder="1" applyAlignment="1">
      <alignment horizontal="left" vertical="center" wrapText="1"/>
    </xf>
    <xf numFmtId="0" fontId="15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top" wrapText="1"/>
    </xf>
    <xf numFmtId="0" fontId="25" fillId="3" borderId="1" xfId="0" applyFont="1" applyFill="1" applyBorder="1" applyAlignment="1">
      <alignment horizontal="left" vertical="center" wrapText="1"/>
    </xf>
    <xf numFmtId="0" fontId="22" fillId="3" borderId="2" xfId="0" applyFont="1" applyFill="1" applyBorder="1" applyAlignment="1">
      <alignment vertical="center" wrapText="1"/>
    </xf>
    <xf numFmtId="0" fontId="22" fillId="3" borderId="2" xfId="0" applyFont="1" applyFill="1" applyBorder="1" applyAlignment="1">
      <alignment vertical="center"/>
    </xf>
    <xf numFmtId="0" fontId="22" fillId="0" borderId="2" xfId="0" applyFont="1" applyBorder="1" applyAlignment="1">
      <alignment vertical="center"/>
    </xf>
    <xf numFmtId="0" fontId="25" fillId="0" borderId="1" xfId="0" quotePrefix="1" applyFont="1" applyBorder="1" applyAlignment="1">
      <alignment horizontal="left" vertical="center"/>
    </xf>
    <xf numFmtId="0" fontId="13" fillId="0" borderId="3" xfId="0" quotePrefix="1" applyFont="1" applyBorder="1" applyAlignment="1">
      <alignment horizontal="center" wrapText="1"/>
    </xf>
    <xf numFmtId="0" fontId="13" fillId="0" borderId="1" xfId="0" quotePrefix="1" applyFont="1" applyBorder="1" applyAlignment="1">
      <alignment horizontal="center" wrapText="1"/>
    </xf>
    <xf numFmtId="0" fontId="13" fillId="3" borderId="3" xfId="0" quotePrefix="1" applyFont="1" applyFill="1" applyBorder="1" applyAlignment="1">
      <alignment horizontal="left" vertical="center" wrapText="1"/>
    </xf>
    <xf numFmtId="0" fontId="25" fillId="3" borderId="1" xfId="0" quotePrefix="1" applyFont="1" applyFill="1" applyBorder="1" applyAlignment="1">
      <alignment horizontal="left" vertical="center" wrapText="1"/>
    </xf>
    <xf numFmtId="0" fontId="25" fillId="0" borderId="1" xfId="0" quotePrefix="1" applyFont="1" applyBorder="1" applyAlignment="1">
      <alignment horizontal="left" vertical="center" wrapText="1"/>
    </xf>
    <xf numFmtId="0" fontId="36" fillId="0" borderId="0" xfId="0" applyFont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0" fontId="30" fillId="0" borderId="0" xfId="0" applyFont="1" applyAlignment="1">
      <alignment horizontal="left" vertical="center" wrapText="1"/>
    </xf>
    <xf numFmtId="0" fontId="32" fillId="0" borderId="0" xfId="0" applyFont="1" applyAlignment="1">
      <alignment horizontal="left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40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33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</cellXfs>
  <cellStyles count="2">
    <cellStyle name="Normalno" xfId="0" builtinId="0"/>
    <cellStyle name="Obično_List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V40"/>
  <sheetViews>
    <sheetView tabSelected="1" zoomScaleNormal="100" workbookViewId="0">
      <selection activeCell="B43" sqref="B43"/>
    </sheetView>
  </sheetViews>
  <sheetFormatPr defaultRowHeight="15" x14ac:dyDescent="0.25"/>
  <cols>
    <col min="1" max="1" width="24" customWidth="1"/>
    <col min="5" max="5" width="41.28515625" customWidth="1"/>
    <col min="6" max="9" width="25.28515625" customWidth="1"/>
    <col min="10" max="11" width="15.7109375" customWidth="1"/>
    <col min="12" max="12" width="25.28515625" customWidth="1"/>
  </cols>
  <sheetData>
    <row r="2" spans="1:12" ht="42" customHeight="1" x14ac:dyDescent="0.25">
      <c r="A2" s="127" t="s">
        <v>126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6"/>
    </row>
    <row r="3" spans="1:12" ht="40.5" customHeight="1" x14ac:dyDescent="0.25">
      <c r="A3" s="127"/>
      <c r="B3" s="148"/>
      <c r="C3" s="148"/>
      <c r="D3" s="13"/>
      <c r="E3" s="13"/>
      <c r="F3" s="13"/>
      <c r="G3" s="13"/>
      <c r="H3" s="13"/>
      <c r="I3" s="13"/>
      <c r="J3" s="13"/>
      <c r="K3" s="13"/>
      <c r="L3" s="2"/>
    </row>
    <row r="4" spans="1:12" ht="24.95" customHeight="1" x14ac:dyDescent="0.25">
      <c r="A4" s="128" t="s">
        <v>8</v>
      </c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5"/>
    </row>
    <row r="5" spans="1:12" ht="18" x14ac:dyDescent="0.25">
      <c r="A5" s="53"/>
      <c r="B5" s="13"/>
      <c r="C5" s="13"/>
      <c r="D5" s="13"/>
      <c r="E5" s="13"/>
      <c r="F5" s="13"/>
      <c r="G5" s="13"/>
      <c r="H5" s="13"/>
      <c r="I5" s="13"/>
      <c r="J5" s="13"/>
      <c r="K5" s="13"/>
      <c r="L5" s="3"/>
    </row>
    <row r="6" spans="1:12" ht="18" customHeight="1" x14ac:dyDescent="0.25">
      <c r="A6" s="127" t="s">
        <v>40</v>
      </c>
      <c r="B6" s="127"/>
      <c r="C6" s="127"/>
      <c r="D6" s="127"/>
      <c r="E6" s="127"/>
      <c r="F6" s="127"/>
      <c r="G6" s="127"/>
      <c r="H6" s="127"/>
      <c r="I6" s="127"/>
      <c r="J6" s="127"/>
      <c r="K6" s="127"/>
      <c r="L6" s="4"/>
    </row>
    <row r="7" spans="1:12" ht="18" customHeight="1" x14ac:dyDescent="0.25">
      <c r="A7" s="50"/>
      <c r="B7" s="50"/>
      <c r="C7" s="50"/>
      <c r="D7" s="50"/>
      <c r="E7" s="50"/>
      <c r="F7" s="50"/>
      <c r="G7" s="50"/>
      <c r="H7" s="50"/>
      <c r="I7" s="50"/>
      <c r="J7" s="50"/>
      <c r="K7" s="50"/>
      <c r="L7" s="4"/>
    </row>
    <row r="8" spans="1:12" ht="18" customHeight="1" x14ac:dyDescent="0.25">
      <c r="A8" s="129" t="s">
        <v>48</v>
      </c>
      <c r="B8" s="129"/>
      <c r="C8" s="129"/>
      <c r="D8" s="129"/>
      <c r="E8" s="129"/>
      <c r="F8" s="56"/>
      <c r="G8" s="57"/>
      <c r="H8" s="57"/>
      <c r="I8" s="57"/>
      <c r="J8" s="58"/>
      <c r="K8" s="58"/>
    </row>
    <row r="9" spans="1:12" ht="31.5" x14ac:dyDescent="0.25">
      <c r="A9" s="132" t="s">
        <v>7</v>
      </c>
      <c r="B9" s="132"/>
      <c r="C9" s="132"/>
      <c r="D9" s="132"/>
      <c r="E9" s="132"/>
      <c r="F9" s="120" t="s">
        <v>133</v>
      </c>
      <c r="G9" s="59" t="s">
        <v>77</v>
      </c>
      <c r="H9" s="59" t="s">
        <v>78</v>
      </c>
      <c r="I9" s="120" t="s">
        <v>134</v>
      </c>
      <c r="J9" s="59" t="s">
        <v>14</v>
      </c>
      <c r="K9" s="59" t="s">
        <v>38</v>
      </c>
    </row>
    <row r="10" spans="1:12" ht="15.75" x14ac:dyDescent="0.25">
      <c r="A10" s="143">
        <v>1</v>
      </c>
      <c r="B10" s="143"/>
      <c r="C10" s="143"/>
      <c r="D10" s="143"/>
      <c r="E10" s="144"/>
      <c r="F10" s="59">
        <v>2</v>
      </c>
      <c r="G10" s="60">
        <v>3</v>
      </c>
      <c r="H10" s="60">
        <v>4</v>
      </c>
      <c r="I10" s="60">
        <v>5</v>
      </c>
      <c r="J10" s="60" t="s">
        <v>26</v>
      </c>
      <c r="K10" s="60" t="s">
        <v>27</v>
      </c>
    </row>
    <row r="11" spans="1:12" ht="15.75" x14ac:dyDescent="0.25">
      <c r="A11" s="130" t="s">
        <v>16</v>
      </c>
      <c r="B11" s="131"/>
      <c r="C11" s="131"/>
      <c r="D11" s="131"/>
      <c r="E11" s="141"/>
      <c r="F11" s="112">
        <v>1642541.96</v>
      </c>
      <c r="G11" s="104">
        <v>1836335</v>
      </c>
      <c r="H11" s="104">
        <v>1989333.59</v>
      </c>
      <c r="I11" s="104">
        <v>1816720.58</v>
      </c>
      <c r="J11" s="61">
        <f>I11/F11*100</f>
        <v>110.60421129211215</v>
      </c>
      <c r="K11" s="62">
        <f>I11/H11*100</f>
        <v>91.323073673128903</v>
      </c>
    </row>
    <row r="12" spans="1:12" ht="15.75" x14ac:dyDescent="0.25">
      <c r="A12" s="142" t="s">
        <v>15</v>
      </c>
      <c r="B12" s="141"/>
      <c r="C12" s="141"/>
      <c r="D12" s="141"/>
      <c r="E12" s="141"/>
      <c r="F12" s="112">
        <v>0</v>
      </c>
      <c r="G12" s="104">
        <v>0</v>
      </c>
      <c r="H12" s="104">
        <v>0</v>
      </c>
      <c r="I12" s="104">
        <v>0</v>
      </c>
      <c r="J12" s="61" t="e">
        <f t="shared" ref="J12:J17" si="0">I12/F12*100</f>
        <v>#DIV/0!</v>
      </c>
      <c r="K12" s="62" t="e">
        <f t="shared" ref="K12:K17" si="1">I12/H12*100</f>
        <v>#DIV/0!</v>
      </c>
    </row>
    <row r="13" spans="1:12" ht="15.75" x14ac:dyDescent="0.25">
      <c r="A13" s="138" t="s">
        <v>0</v>
      </c>
      <c r="B13" s="139"/>
      <c r="C13" s="139"/>
      <c r="D13" s="139"/>
      <c r="E13" s="140"/>
      <c r="F13" s="113">
        <f>SUM(F11:F12)</f>
        <v>1642541.96</v>
      </c>
      <c r="G13" s="114">
        <f>SUM(G11:G12)</f>
        <v>1836335</v>
      </c>
      <c r="H13" s="114">
        <f>SUM(H11:H12)</f>
        <v>1989333.59</v>
      </c>
      <c r="I13" s="114">
        <f>SUM(I11:I12)</f>
        <v>1816720.58</v>
      </c>
      <c r="J13" s="61">
        <f t="shared" si="0"/>
        <v>110.60421129211215</v>
      </c>
      <c r="K13" s="62">
        <f t="shared" si="1"/>
        <v>91.323073673128903</v>
      </c>
    </row>
    <row r="14" spans="1:12" ht="15.75" x14ac:dyDescent="0.25">
      <c r="A14" s="147" t="s">
        <v>17</v>
      </c>
      <c r="B14" s="131"/>
      <c r="C14" s="131"/>
      <c r="D14" s="131"/>
      <c r="E14" s="131"/>
      <c r="F14" s="105">
        <v>1613451.79</v>
      </c>
      <c r="G14" s="104">
        <v>1761335</v>
      </c>
      <c r="H14" s="104">
        <v>1969333.59</v>
      </c>
      <c r="I14" s="104">
        <v>1939650.61</v>
      </c>
      <c r="J14" s="61">
        <f t="shared" si="0"/>
        <v>120.21745068689039</v>
      </c>
      <c r="K14" s="62">
        <f t="shared" si="1"/>
        <v>98.492739871460785</v>
      </c>
    </row>
    <row r="15" spans="1:12" ht="15.75" x14ac:dyDescent="0.25">
      <c r="A15" s="142" t="s">
        <v>18</v>
      </c>
      <c r="B15" s="141"/>
      <c r="C15" s="141"/>
      <c r="D15" s="141"/>
      <c r="E15" s="141"/>
      <c r="F15" s="112">
        <v>24842.77</v>
      </c>
      <c r="G15" s="104">
        <v>75000</v>
      </c>
      <c r="H15" s="104">
        <v>20000</v>
      </c>
      <c r="I15" s="104">
        <v>17403.23</v>
      </c>
      <c r="J15" s="61">
        <f t="shared" si="0"/>
        <v>70.053500475188557</v>
      </c>
      <c r="K15" s="62">
        <f t="shared" si="1"/>
        <v>87.01615000000001</v>
      </c>
    </row>
    <row r="16" spans="1:12" ht="15.75" x14ac:dyDescent="0.25">
      <c r="A16" s="63" t="s">
        <v>1</v>
      </c>
      <c r="B16" s="64"/>
      <c r="C16" s="64"/>
      <c r="D16" s="64"/>
      <c r="E16" s="64"/>
      <c r="F16" s="113">
        <f>SUM(F14:F15)</f>
        <v>1638294.56</v>
      </c>
      <c r="G16" s="110">
        <f>SUM(G14:G15)</f>
        <v>1836335</v>
      </c>
      <c r="H16" s="110">
        <f>SUM(H14:H15)</f>
        <v>1989333.59</v>
      </c>
      <c r="I16" s="110">
        <f>SUM(I14:I15)</f>
        <v>1957053.84</v>
      </c>
      <c r="J16" s="61">
        <f t="shared" si="0"/>
        <v>119.45677461078795</v>
      </c>
      <c r="K16" s="62">
        <f t="shared" si="1"/>
        <v>98.377358620883697</v>
      </c>
    </row>
    <row r="17" spans="1:48" ht="15.75" x14ac:dyDescent="0.25">
      <c r="A17" s="146" t="s">
        <v>2</v>
      </c>
      <c r="B17" s="139"/>
      <c r="C17" s="139"/>
      <c r="D17" s="139"/>
      <c r="E17" s="139"/>
      <c r="F17" s="115">
        <f>F13-F16</f>
        <v>4247.3999999999069</v>
      </c>
      <c r="G17" s="115">
        <f t="shared" ref="G17:I17" si="2">G13-G16</f>
        <v>0</v>
      </c>
      <c r="H17" s="115">
        <f t="shared" si="2"/>
        <v>0</v>
      </c>
      <c r="I17" s="115">
        <f t="shared" si="2"/>
        <v>-140333.26</v>
      </c>
      <c r="J17" s="61">
        <f t="shared" si="0"/>
        <v>-3303.9803173706991</v>
      </c>
      <c r="K17" s="62" t="e">
        <f t="shared" si="1"/>
        <v>#DIV/0!</v>
      </c>
    </row>
    <row r="18" spans="1:48" ht="15.75" x14ac:dyDescent="0.25">
      <c r="A18" s="66"/>
      <c r="B18" s="67"/>
      <c r="C18" s="67"/>
      <c r="D18" s="67"/>
      <c r="E18" s="67"/>
      <c r="F18" s="67"/>
      <c r="G18" s="67"/>
      <c r="H18" s="67"/>
      <c r="I18" s="67"/>
      <c r="J18" s="68"/>
      <c r="K18" s="68"/>
      <c r="L18" s="1"/>
    </row>
    <row r="19" spans="1:48" ht="18" customHeight="1" x14ac:dyDescent="0.25">
      <c r="A19" s="129" t="s">
        <v>45</v>
      </c>
      <c r="B19" s="129"/>
      <c r="C19" s="129"/>
      <c r="D19" s="129"/>
      <c r="E19" s="129"/>
      <c r="F19" s="67"/>
      <c r="G19" s="67"/>
      <c r="H19" s="67"/>
      <c r="I19" s="67"/>
      <c r="J19" s="68"/>
      <c r="K19" s="68"/>
      <c r="L19" s="1"/>
    </row>
    <row r="20" spans="1:48" ht="31.5" x14ac:dyDescent="0.25">
      <c r="A20" s="132" t="s">
        <v>7</v>
      </c>
      <c r="B20" s="132"/>
      <c r="C20" s="132"/>
      <c r="D20" s="132"/>
      <c r="E20" s="132"/>
      <c r="F20" s="59" t="s">
        <v>71</v>
      </c>
      <c r="G20" s="60" t="s">
        <v>77</v>
      </c>
      <c r="H20" s="60" t="s">
        <v>78</v>
      </c>
      <c r="I20" s="60" t="s">
        <v>112</v>
      </c>
      <c r="J20" s="60" t="s">
        <v>14</v>
      </c>
      <c r="K20" s="60" t="s">
        <v>38</v>
      </c>
    </row>
    <row r="21" spans="1:48" ht="15.75" x14ac:dyDescent="0.25">
      <c r="A21" s="133">
        <v>1</v>
      </c>
      <c r="B21" s="134"/>
      <c r="C21" s="134"/>
      <c r="D21" s="134"/>
      <c r="E21" s="134"/>
      <c r="F21" s="69">
        <v>2</v>
      </c>
      <c r="G21" s="60">
        <v>3</v>
      </c>
      <c r="H21" s="60">
        <v>4</v>
      </c>
      <c r="I21" s="60">
        <v>5</v>
      </c>
      <c r="J21" s="60" t="s">
        <v>26</v>
      </c>
      <c r="K21" s="60" t="s">
        <v>27</v>
      </c>
    </row>
    <row r="22" spans="1:48" ht="15.75" customHeight="1" x14ac:dyDescent="0.25">
      <c r="A22" s="130" t="s">
        <v>19</v>
      </c>
      <c r="B22" s="135"/>
      <c r="C22" s="135"/>
      <c r="D22" s="135"/>
      <c r="E22" s="135"/>
      <c r="F22" s="111">
        <v>0</v>
      </c>
      <c r="G22" s="104">
        <v>0</v>
      </c>
      <c r="H22" s="104">
        <v>0</v>
      </c>
      <c r="I22" s="104">
        <v>0</v>
      </c>
      <c r="J22" s="61"/>
      <c r="K22" s="61"/>
    </row>
    <row r="23" spans="1:48" ht="15.75" x14ac:dyDescent="0.25">
      <c r="A23" s="130" t="s">
        <v>20</v>
      </c>
      <c r="B23" s="131"/>
      <c r="C23" s="131"/>
      <c r="D23" s="131"/>
      <c r="E23" s="131"/>
      <c r="F23" s="105">
        <v>0</v>
      </c>
      <c r="G23" s="104">
        <v>0</v>
      </c>
      <c r="H23" s="104">
        <v>0</v>
      </c>
      <c r="I23" s="104">
        <v>0</v>
      </c>
      <c r="J23" s="61"/>
      <c r="K23" s="61"/>
    </row>
    <row r="24" spans="1:48" ht="15" customHeight="1" x14ac:dyDescent="0.25">
      <c r="A24" s="124" t="s">
        <v>39</v>
      </c>
      <c r="B24" s="125"/>
      <c r="C24" s="125"/>
      <c r="D24" s="125"/>
      <c r="E24" s="126"/>
      <c r="F24" s="106"/>
      <c r="G24" s="107"/>
      <c r="H24" s="107"/>
      <c r="I24" s="107"/>
      <c r="J24" s="70"/>
      <c r="K24" s="70"/>
    </row>
    <row r="25" spans="1:48" s="8" customFormat="1" ht="15" customHeight="1" x14ac:dyDescent="0.25">
      <c r="A25" s="130" t="s">
        <v>11</v>
      </c>
      <c r="B25" s="131"/>
      <c r="C25" s="131"/>
      <c r="D25" s="131"/>
      <c r="E25" s="131"/>
      <c r="F25" s="105"/>
      <c r="G25" s="104">
        <v>0</v>
      </c>
      <c r="H25" s="104">
        <v>0</v>
      </c>
      <c r="I25" s="104">
        <v>19324.87</v>
      </c>
      <c r="J25" s="61" t="e">
        <f>I5/F5*100</f>
        <v>#DIV/0!</v>
      </c>
      <c r="K25" s="61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</row>
    <row r="26" spans="1:48" s="8" customFormat="1" ht="15" customHeight="1" x14ac:dyDescent="0.25">
      <c r="A26" s="130" t="s">
        <v>44</v>
      </c>
      <c r="B26" s="131"/>
      <c r="C26" s="131"/>
      <c r="D26" s="131"/>
      <c r="E26" s="131"/>
      <c r="F26" s="105">
        <v>19324.87</v>
      </c>
      <c r="G26" s="105">
        <f t="shared" ref="G26:H26" si="3">G17+G25</f>
        <v>0</v>
      </c>
      <c r="H26" s="105">
        <f t="shared" si="3"/>
        <v>0</v>
      </c>
      <c r="I26" s="105">
        <v>-140333.26</v>
      </c>
      <c r="J26" s="61"/>
      <c r="K26" s="61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</row>
    <row r="27" spans="1:48" s="10" customFormat="1" ht="15.75" x14ac:dyDescent="0.25">
      <c r="A27" s="124" t="s">
        <v>46</v>
      </c>
      <c r="B27" s="125"/>
      <c r="C27" s="125"/>
      <c r="D27" s="125"/>
      <c r="E27" s="126"/>
      <c r="F27" s="106"/>
      <c r="G27" s="108"/>
      <c r="H27" s="108"/>
      <c r="I27" s="108"/>
      <c r="J27" s="71"/>
      <c r="K27" s="71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</row>
    <row r="28" spans="1:48" ht="15.75" x14ac:dyDescent="0.25">
      <c r="A28" s="145" t="s">
        <v>47</v>
      </c>
      <c r="B28" s="145"/>
      <c r="C28" s="145"/>
      <c r="D28" s="145"/>
      <c r="E28" s="145"/>
      <c r="F28" s="109">
        <v>19324.87</v>
      </c>
      <c r="G28" s="110"/>
      <c r="H28" s="110"/>
      <c r="I28" s="110">
        <v>-121008.39</v>
      </c>
      <c r="J28" s="65"/>
      <c r="K28" s="65"/>
    </row>
    <row r="29" spans="1:48" ht="16.5" x14ac:dyDescent="0.3">
      <c r="A29" s="45"/>
      <c r="B29" s="45"/>
      <c r="C29" s="45"/>
      <c r="D29" s="45"/>
      <c r="E29" s="45"/>
      <c r="F29" s="45"/>
      <c r="G29" s="45"/>
      <c r="H29" s="45"/>
      <c r="I29" s="45"/>
      <c r="J29" s="45"/>
      <c r="K29" s="45"/>
    </row>
    <row r="30" spans="1:48" ht="16.5" x14ac:dyDescent="0.25">
      <c r="A30" s="54"/>
      <c r="B30" s="54"/>
      <c r="C30" s="54"/>
      <c r="D30" s="54"/>
      <c r="E30" s="54"/>
      <c r="F30" s="54"/>
      <c r="G30" s="54"/>
      <c r="H30" s="54"/>
      <c r="I30" s="54"/>
      <c r="J30" s="54"/>
      <c r="K30" s="54"/>
    </row>
    <row r="31" spans="1:48" ht="15" customHeight="1" x14ac:dyDescent="0.25">
      <c r="A31" s="136" t="s">
        <v>113</v>
      </c>
      <c r="B31" s="136"/>
      <c r="C31" s="136"/>
      <c r="D31" s="136"/>
      <c r="E31" s="136"/>
      <c r="F31" s="136"/>
      <c r="G31" s="136"/>
      <c r="H31" s="136"/>
      <c r="I31" s="136"/>
      <c r="J31" s="136"/>
      <c r="K31" s="136"/>
    </row>
    <row r="32" spans="1:48" ht="15" customHeight="1" x14ac:dyDescent="0.25">
      <c r="A32" s="136" t="s">
        <v>43</v>
      </c>
      <c r="B32" s="136"/>
      <c r="C32" s="136"/>
      <c r="D32" s="136"/>
      <c r="E32" s="136"/>
      <c r="F32" s="136"/>
      <c r="G32" s="136"/>
      <c r="H32" s="136"/>
      <c r="I32" s="136"/>
      <c r="J32" s="136"/>
      <c r="K32" s="136"/>
    </row>
    <row r="33" spans="1:11" ht="36.75" customHeight="1" x14ac:dyDescent="0.25">
      <c r="A33" s="136"/>
      <c r="B33" s="136"/>
      <c r="C33" s="136"/>
      <c r="D33" s="136"/>
      <c r="E33" s="136"/>
      <c r="F33" s="136"/>
      <c r="G33" s="136"/>
      <c r="H33" s="136"/>
      <c r="I33" s="136"/>
      <c r="J33" s="136"/>
      <c r="K33" s="136"/>
    </row>
    <row r="34" spans="1:11" ht="15" customHeight="1" x14ac:dyDescent="0.25">
      <c r="A34" s="137" t="s">
        <v>132</v>
      </c>
      <c r="B34" s="137"/>
      <c r="C34" s="137"/>
      <c r="D34" s="137"/>
      <c r="E34" s="137"/>
      <c r="F34" s="137"/>
      <c r="G34" s="137"/>
      <c r="H34" s="137"/>
      <c r="I34" s="137"/>
      <c r="J34" s="137"/>
      <c r="K34" s="137"/>
    </row>
    <row r="35" spans="1:11" x14ac:dyDescent="0.25">
      <c r="A35" s="137"/>
      <c r="B35" s="137"/>
      <c r="C35" s="137"/>
      <c r="D35" s="137"/>
      <c r="E35" s="137"/>
      <c r="F35" s="137"/>
      <c r="G35" s="137"/>
      <c r="H35" s="137"/>
      <c r="I35" s="137"/>
      <c r="J35" s="137"/>
      <c r="K35" s="137"/>
    </row>
    <row r="36" spans="1:11" ht="16.5" x14ac:dyDescent="0.3">
      <c r="A36" s="45"/>
      <c r="B36" s="45"/>
      <c r="C36" s="45"/>
      <c r="D36" s="45"/>
      <c r="E36" s="45"/>
      <c r="F36" s="45"/>
      <c r="G36" s="45"/>
      <c r="H36" s="45"/>
      <c r="I36" s="45"/>
      <c r="J36" s="45"/>
      <c r="K36" s="45"/>
    </row>
    <row r="37" spans="1:11" ht="16.5" x14ac:dyDescent="0.3">
      <c r="A37" s="45"/>
      <c r="B37" s="45"/>
      <c r="C37" s="45"/>
      <c r="D37" s="45"/>
      <c r="E37" s="45"/>
      <c r="F37" s="45"/>
      <c r="G37" s="45"/>
      <c r="H37" s="45"/>
      <c r="I37" s="45"/>
      <c r="J37" s="45"/>
      <c r="K37" s="45"/>
    </row>
    <row r="38" spans="1:11" ht="16.5" x14ac:dyDescent="0.3">
      <c r="A38" s="52" t="s">
        <v>148</v>
      </c>
      <c r="B38" s="45"/>
      <c r="C38" s="45"/>
      <c r="D38" s="45"/>
      <c r="E38" s="45"/>
      <c r="F38" s="45"/>
      <c r="G38" s="45"/>
      <c r="H38" s="45"/>
      <c r="I38" s="52" t="s">
        <v>109</v>
      </c>
      <c r="J38" s="45"/>
      <c r="K38" s="45"/>
    </row>
    <row r="39" spans="1:11" ht="16.5" x14ac:dyDescent="0.3">
      <c r="A39" s="52" t="s">
        <v>149</v>
      </c>
      <c r="B39" s="45"/>
      <c r="C39" s="45"/>
      <c r="D39" s="45"/>
      <c r="E39" s="45"/>
      <c r="F39" s="45"/>
      <c r="G39" s="45"/>
      <c r="H39" s="45"/>
      <c r="I39" s="52" t="s">
        <v>110</v>
      </c>
      <c r="J39" s="45"/>
      <c r="K39" s="45"/>
    </row>
    <row r="40" spans="1:11" x14ac:dyDescent="0.25">
      <c r="A40" s="116" t="s">
        <v>147</v>
      </c>
      <c r="B40" s="116"/>
      <c r="C40" s="116"/>
    </row>
  </sheetData>
  <mergeCells count="26">
    <mergeCell ref="A2:K2"/>
    <mergeCell ref="A32:K33"/>
    <mergeCell ref="A34:K35"/>
    <mergeCell ref="A13:E13"/>
    <mergeCell ref="A23:E23"/>
    <mergeCell ref="A11:E11"/>
    <mergeCell ref="A12:E12"/>
    <mergeCell ref="A9:E9"/>
    <mergeCell ref="A10:E10"/>
    <mergeCell ref="A28:E28"/>
    <mergeCell ref="A15:E15"/>
    <mergeCell ref="A17:E17"/>
    <mergeCell ref="A14:E14"/>
    <mergeCell ref="A3:C3"/>
    <mergeCell ref="A31:K31"/>
    <mergeCell ref="A8:E8"/>
    <mergeCell ref="A27:E27"/>
    <mergeCell ref="A24:E24"/>
    <mergeCell ref="A6:K6"/>
    <mergeCell ref="A4:K4"/>
    <mergeCell ref="A19:E19"/>
    <mergeCell ref="A25:E25"/>
    <mergeCell ref="A26:E26"/>
    <mergeCell ref="A20:E20"/>
    <mergeCell ref="A21:E21"/>
    <mergeCell ref="A22:E22"/>
  </mergeCells>
  <pageMargins left="0.7" right="0.7" top="0.75" bottom="0.75" header="0.3" footer="0.3"/>
  <pageSetup paperSize="9" scale="5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80"/>
  <sheetViews>
    <sheetView zoomScale="90" zoomScaleNormal="90" workbookViewId="0">
      <selection activeCell="C80" sqref="C80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7" customWidth="1"/>
    <col min="4" max="4" width="8.42578125" customWidth="1"/>
    <col min="5" max="5" width="44.7109375" customWidth="1"/>
    <col min="6" max="9" width="25.28515625" customWidth="1"/>
    <col min="10" max="11" width="15.7109375" customWidth="1"/>
  </cols>
  <sheetData>
    <row r="1" spans="1:11" ht="18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ht="30" customHeight="1" x14ac:dyDescent="0.25">
      <c r="A2" s="152" t="s">
        <v>8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</row>
    <row r="3" spans="1:11" ht="30" customHeight="1" x14ac:dyDescent="0.25">
      <c r="A3" s="153" t="s">
        <v>83</v>
      </c>
      <c r="B3" s="154"/>
      <c r="C3" s="154"/>
      <c r="D3" s="154"/>
      <c r="E3" s="154"/>
      <c r="F3" s="119"/>
      <c r="G3" s="119"/>
      <c r="H3" s="119"/>
      <c r="I3" s="29"/>
      <c r="J3" s="29"/>
      <c r="K3" s="29"/>
    </row>
    <row r="4" spans="1:11" ht="30" customHeight="1" x14ac:dyDescent="0.25">
      <c r="A4" s="152" t="s">
        <v>42</v>
      </c>
      <c r="B4" s="152"/>
      <c r="C4" s="152"/>
      <c r="D4" s="152"/>
      <c r="E4" s="152"/>
      <c r="F4" s="152"/>
      <c r="G4" s="152"/>
      <c r="H4" s="152"/>
      <c r="I4" s="152"/>
      <c r="J4" s="152"/>
      <c r="K4" s="152"/>
    </row>
    <row r="5" spans="1:11" ht="18" x14ac:dyDescent="0.25">
      <c r="A5" s="118"/>
      <c r="B5" s="118"/>
      <c r="C5" s="118"/>
      <c r="D5" s="118"/>
      <c r="E5" s="118"/>
      <c r="F5" s="118"/>
      <c r="G5" s="118"/>
      <c r="H5" s="118"/>
      <c r="I5" s="30"/>
      <c r="J5" s="30"/>
      <c r="K5" s="30"/>
    </row>
    <row r="6" spans="1:11" ht="30" customHeight="1" x14ac:dyDescent="0.25">
      <c r="A6" s="152" t="s">
        <v>28</v>
      </c>
      <c r="B6" s="152"/>
      <c r="C6" s="152"/>
      <c r="D6" s="152"/>
      <c r="E6" s="152"/>
      <c r="F6" s="152"/>
      <c r="G6" s="152"/>
      <c r="H6" s="152"/>
      <c r="I6" s="152"/>
      <c r="J6" s="152"/>
      <c r="K6" s="152"/>
    </row>
    <row r="7" spans="1:11" ht="18" x14ac:dyDescent="0.25">
      <c r="A7" s="118"/>
      <c r="B7" s="118"/>
      <c r="C7" s="118"/>
      <c r="D7" s="118"/>
      <c r="E7" s="118"/>
      <c r="F7" s="118"/>
      <c r="G7" s="118"/>
      <c r="H7" s="118"/>
      <c r="I7" s="30"/>
      <c r="J7" s="30"/>
      <c r="K7" s="30"/>
    </row>
    <row r="8" spans="1:11" ht="45" customHeight="1" x14ac:dyDescent="0.25">
      <c r="A8" s="155" t="s">
        <v>7</v>
      </c>
      <c r="B8" s="156"/>
      <c r="C8" s="156"/>
      <c r="D8" s="156"/>
      <c r="E8" s="157"/>
      <c r="F8" s="70" t="s">
        <v>137</v>
      </c>
      <c r="G8" s="70" t="s">
        <v>77</v>
      </c>
      <c r="H8" s="70" t="s">
        <v>78</v>
      </c>
      <c r="I8" s="70" t="s">
        <v>79</v>
      </c>
      <c r="J8" s="70" t="s">
        <v>14</v>
      </c>
      <c r="K8" s="70" t="s">
        <v>38</v>
      </c>
    </row>
    <row r="9" spans="1:11" ht="15.75" x14ac:dyDescent="0.25">
      <c r="A9" s="149">
        <v>1</v>
      </c>
      <c r="B9" s="150"/>
      <c r="C9" s="150"/>
      <c r="D9" s="150"/>
      <c r="E9" s="151"/>
      <c r="F9" s="87">
        <v>2</v>
      </c>
      <c r="G9" s="87">
        <v>3</v>
      </c>
      <c r="H9" s="87">
        <v>4</v>
      </c>
      <c r="I9" s="87">
        <v>5</v>
      </c>
      <c r="J9" s="87" t="s">
        <v>26</v>
      </c>
      <c r="K9" s="87" t="s">
        <v>27</v>
      </c>
    </row>
    <row r="10" spans="1:11" ht="30" customHeight="1" x14ac:dyDescent="0.25">
      <c r="A10" s="16"/>
      <c r="B10" s="16"/>
      <c r="C10" s="16"/>
      <c r="D10" s="16"/>
      <c r="E10" s="16" t="s">
        <v>37</v>
      </c>
      <c r="F10" s="27">
        <f>F11</f>
        <v>1642541.96</v>
      </c>
      <c r="G10" s="27">
        <f t="shared" ref="G10:I10" si="0">G11</f>
        <v>1836335</v>
      </c>
      <c r="H10" s="27">
        <f t="shared" si="0"/>
        <v>1989334.59</v>
      </c>
      <c r="I10" s="27">
        <f t="shared" si="0"/>
        <v>1816720.5799999998</v>
      </c>
      <c r="J10" s="47">
        <f>I10/F10*100</f>
        <v>110.60421129211213</v>
      </c>
      <c r="K10" s="47">
        <f>I10/H10*100</f>
        <v>91.323027766787064</v>
      </c>
    </row>
    <row r="11" spans="1:11" ht="30" customHeight="1" x14ac:dyDescent="0.25">
      <c r="A11" s="16">
        <v>6</v>
      </c>
      <c r="B11" s="16"/>
      <c r="C11" s="16"/>
      <c r="D11" s="16"/>
      <c r="E11" s="16" t="s">
        <v>3</v>
      </c>
      <c r="F11" s="31">
        <f>SUM(F12+F22+F24+F27+F33)</f>
        <v>1642541.96</v>
      </c>
      <c r="G11" s="31">
        <f t="shared" ref="G11:H11" si="1">SUM(G12+G22+G24+G27+G33)</f>
        <v>1836335</v>
      </c>
      <c r="H11" s="31">
        <f t="shared" si="1"/>
        <v>1989334.59</v>
      </c>
      <c r="I11" s="31">
        <f>SUM(I12+I22+I24+I27+I33)</f>
        <v>1816720.5799999998</v>
      </c>
      <c r="J11" s="47">
        <f>I11/F11*100</f>
        <v>110.60421129211213</v>
      </c>
      <c r="K11" s="47">
        <f>I11/H11*100</f>
        <v>91.323027766787064</v>
      </c>
    </row>
    <row r="12" spans="1:11" ht="30" customHeight="1" x14ac:dyDescent="0.25">
      <c r="A12" s="16"/>
      <c r="B12" s="32">
        <v>63</v>
      </c>
      <c r="C12" s="32"/>
      <c r="D12" s="32"/>
      <c r="E12" s="32" t="s">
        <v>10</v>
      </c>
      <c r="F12" s="33">
        <f>F13+F15+F17+F20</f>
        <v>1374391.53</v>
      </c>
      <c r="G12" s="33">
        <f t="shared" ref="G12:I12" si="2">G13+G15+G17+G20</f>
        <v>1508670</v>
      </c>
      <c r="H12" s="33">
        <f t="shared" si="2"/>
        <v>1620345.5</v>
      </c>
      <c r="I12" s="33">
        <f t="shared" si="2"/>
        <v>1473499.9299999997</v>
      </c>
      <c r="J12" s="34">
        <f>I12/F12*100</f>
        <v>107.2110747073652</v>
      </c>
      <c r="K12" s="34">
        <f>I12/H12*100</f>
        <v>90.937391439048014</v>
      </c>
    </row>
    <row r="13" spans="1:11" ht="30" customHeight="1" x14ac:dyDescent="0.25">
      <c r="A13" s="35"/>
      <c r="B13" s="35"/>
      <c r="C13" s="36">
        <v>633</v>
      </c>
      <c r="D13" s="36"/>
      <c r="E13" s="37" t="s">
        <v>94</v>
      </c>
      <c r="F13" s="33">
        <f>F14</f>
        <v>2368.15</v>
      </c>
      <c r="G13" s="33">
        <f t="shared" ref="G13:I13" si="3">G14</f>
        <v>0</v>
      </c>
      <c r="H13" s="33">
        <f t="shared" si="3"/>
        <v>1000</v>
      </c>
      <c r="I13" s="33">
        <f t="shared" si="3"/>
        <v>672.89</v>
      </c>
      <c r="J13" s="34">
        <f t="shared" ref="J13:J36" si="4">I13/F13*100</f>
        <v>28.414162954204759</v>
      </c>
      <c r="K13" s="34">
        <f t="shared" ref="K13:K36" si="5">I13/H13*100</f>
        <v>67.289000000000001</v>
      </c>
    </row>
    <row r="14" spans="1:11" ht="30" customHeight="1" x14ac:dyDescent="0.25">
      <c r="A14" s="35"/>
      <c r="B14" s="35"/>
      <c r="C14" s="38"/>
      <c r="D14" s="38">
        <v>6331</v>
      </c>
      <c r="E14" s="39" t="s">
        <v>61</v>
      </c>
      <c r="F14" s="28">
        <v>2368.15</v>
      </c>
      <c r="G14" s="28">
        <v>0</v>
      </c>
      <c r="H14" s="28">
        <v>1000</v>
      </c>
      <c r="I14" s="22">
        <v>672.89</v>
      </c>
      <c r="J14" s="34">
        <f t="shared" si="4"/>
        <v>28.414162954204759</v>
      </c>
      <c r="K14" s="34">
        <f t="shared" si="5"/>
        <v>67.289000000000001</v>
      </c>
    </row>
    <row r="15" spans="1:11" ht="30" customHeight="1" x14ac:dyDescent="0.25">
      <c r="A15" s="35"/>
      <c r="B15" s="35"/>
      <c r="C15" s="36">
        <v>634</v>
      </c>
      <c r="D15" s="38"/>
      <c r="E15" s="37" t="s">
        <v>135</v>
      </c>
      <c r="F15" s="121">
        <f>F16</f>
        <v>23954.04</v>
      </c>
      <c r="G15" s="121">
        <f>G16</f>
        <v>0</v>
      </c>
      <c r="H15" s="121">
        <f>H16</f>
        <v>0</v>
      </c>
      <c r="I15" s="121">
        <f>I16</f>
        <v>0</v>
      </c>
      <c r="J15" s="34">
        <f t="shared" si="4"/>
        <v>0</v>
      </c>
      <c r="K15" s="34" t="e">
        <f t="shared" si="5"/>
        <v>#DIV/0!</v>
      </c>
    </row>
    <row r="16" spans="1:11" ht="30" customHeight="1" x14ac:dyDescent="0.25">
      <c r="A16" s="35"/>
      <c r="B16" s="35"/>
      <c r="C16" s="38"/>
      <c r="D16" s="38">
        <v>6341</v>
      </c>
      <c r="E16" s="39" t="s">
        <v>136</v>
      </c>
      <c r="F16" s="21">
        <v>23954.04</v>
      </c>
      <c r="G16" s="21">
        <v>0</v>
      </c>
      <c r="H16" s="21">
        <v>0</v>
      </c>
      <c r="I16" s="22">
        <v>0</v>
      </c>
      <c r="J16" s="34">
        <f t="shared" si="4"/>
        <v>0</v>
      </c>
      <c r="K16" s="34" t="e">
        <f t="shared" si="5"/>
        <v>#DIV/0!</v>
      </c>
    </row>
    <row r="17" spans="1:11" ht="30" customHeight="1" x14ac:dyDescent="0.25">
      <c r="A17" s="35"/>
      <c r="B17" s="35"/>
      <c r="C17" s="36">
        <v>636</v>
      </c>
      <c r="D17" s="36"/>
      <c r="E17" s="37" t="s">
        <v>95</v>
      </c>
      <c r="F17" s="33">
        <f>SUM(F18,F19)</f>
        <v>1345684.59</v>
      </c>
      <c r="G17" s="33">
        <f t="shared" ref="G17:I17" si="6">SUM(G18,G19)</f>
        <v>1508670</v>
      </c>
      <c r="H17" s="33">
        <f t="shared" si="6"/>
        <v>1614345.5</v>
      </c>
      <c r="I17" s="33">
        <f t="shared" si="6"/>
        <v>1471068.66</v>
      </c>
      <c r="J17" s="34">
        <f t="shared" si="4"/>
        <v>109.31749318761238</v>
      </c>
      <c r="K17" s="34">
        <f t="shared" si="5"/>
        <v>91.124772237417574</v>
      </c>
    </row>
    <row r="18" spans="1:11" ht="30" customHeight="1" x14ac:dyDescent="0.25">
      <c r="A18" s="35"/>
      <c r="B18" s="35"/>
      <c r="C18" s="38"/>
      <c r="D18" s="38">
        <v>6361</v>
      </c>
      <c r="E18" s="39" t="s">
        <v>61</v>
      </c>
      <c r="F18" s="28">
        <v>1343827.1</v>
      </c>
      <c r="G18" s="28">
        <v>1508670</v>
      </c>
      <c r="H18" s="28">
        <v>1594345.5</v>
      </c>
      <c r="I18" s="22">
        <v>1438154.72</v>
      </c>
      <c r="J18" s="34">
        <f t="shared" si="4"/>
        <v>107.01932711432892</v>
      </c>
      <c r="K18" s="34">
        <f t="shared" si="5"/>
        <v>90.203454646436427</v>
      </c>
    </row>
    <row r="19" spans="1:11" ht="30" customHeight="1" x14ac:dyDescent="0.25">
      <c r="A19" s="35"/>
      <c r="B19" s="35"/>
      <c r="C19" s="38"/>
      <c r="D19" s="38">
        <v>6362</v>
      </c>
      <c r="E19" s="39" t="s">
        <v>62</v>
      </c>
      <c r="F19" s="28">
        <v>1857.49</v>
      </c>
      <c r="G19" s="28">
        <v>0</v>
      </c>
      <c r="H19" s="28">
        <v>20000</v>
      </c>
      <c r="I19" s="22">
        <v>32913.94</v>
      </c>
      <c r="J19" s="34">
        <f t="shared" si="4"/>
        <v>1771.9578571082484</v>
      </c>
      <c r="K19" s="34">
        <f t="shared" si="5"/>
        <v>164.56970000000001</v>
      </c>
    </row>
    <row r="20" spans="1:11" ht="30" customHeight="1" x14ac:dyDescent="0.25">
      <c r="A20" s="35"/>
      <c r="B20" s="35"/>
      <c r="C20" s="40">
        <v>638</v>
      </c>
      <c r="D20" s="40"/>
      <c r="E20" s="37" t="s">
        <v>96</v>
      </c>
      <c r="F20" s="27">
        <f>SUM(F21)</f>
        <v>2384.75</v>
      </c>
      <c r="G20" s="27">
        <f t="shared" ref="G20:I20" si="7">SUM(G21)</f>
        <v>0</v>
      </c>
      <c r="H20" s="27">
        <f t="shared" si="7"/>
        <v>5000</v>
      </c>
      <c r="I20" s="27">
        <f t="shared" si="7"/>
        <v>1758.38</v>
      </c>
      <c r="J20" s="34">
        <f t="shared" si="4"/>
        <v>73.734353705839197</v>
      </c>
      <c r="K20" s="34">
        <f t="shared" si="5"/>
        <v>35.167600000000007</v>
      </c>
    </row>
    <row r="21" spans="1:11" ht="30" customHeight="1" x14ac:dyDescent="0.25">
      <c r="A21" s="35"/>
      <c r="B21" s="35"/>
      <c r="C21" s="38"/>
      <c r="D21" s="38">
        <v>6381</v>
      </c>
      <c r="E21" s="39" t="s">
        <v>97</v>
      </c>
      <c r="F21" s="28">
        <v>2384.75</v>
      </c>
      <c r="G21" s="28">
        <v>0</v>
      </c>
      <c r="H21" s="28">
        <v>5000</v>
      </c>
      <c r="I21" s="22">
        <v>1758.38</v>
      </c>
      <c r="J21" s="34">
        <f t="shared" si="4"/>
        <v>73.734353705839197</v>
      </c>
      <c r="K21" s="34">
        <f t="shared" si="5"/>
        <v>35.167600000000007</v>
      </c>
    </row>
    <row r="22" spans="1:11" ht="30" customHeight="1" x14ac:dyDescent="0.25">
      <c r="A22" s="35"/>
      <c r="B22" s="40">
        <v>64</v>
      </c>
      <c r="C22" s="36"/>
      <c r="D22" s="36"/>
      <c r="E22" s="36" t="s">
        <v>73</v>
      </c>
      <c r="F22" s="27">
        <f>F23</f>
        <v>0</v>
      </c>
      <c r="G22" s="27">
        <f t="shared" ref="G22:I22" si="8">G23</f>
        <v>0</v>
      </c>
      <c r="H22" s="27">
        <f t="shared" si="8"/>
        <v>2000</v>
      </c>
      <c r="I22" s="27">
        <f t="shared" si="8"/>
        <v>1265</v>
      </c>
      <c r="J22" s="34" t="e">
        <f t="shared" si="4"/>
        <v>#DIV/0!</v>
      </c>
      <c r="K22" s="34">
        <f t="shared" si="5"/>
        <v>63.249999999999993</v>
      </c>
    </row>
    <row r="23" spans="1:11" ht="30" customHeight="1" x14ac:dyDescent="0.25">
      <c r="A23" s="35"/>
      <c r="B23" s="35"/>
      <c r="C23" s="38"/>
      <c r="D23" s="38">
        <v>6422</v>
      </c>
      <c r="E23" s="38" t="s">
        <v>74</v>
      </c>
      <c r="F23" s="28">
        <v>0</v>
      </c>
      <c r="G23" s="28">
        <v>0</v>
      </c>
      <c r="H23" s="28">
        <v>2000</v>
      </c>
      <c r="I23" s="22">
        <v>1265</v>
      </c>
      <c r="J23" s="34" t="e">
        <f t="shared" si="4"/>
        <v>#DIV/0!</v>
      </c>
      <c r="K23" s="34">
        <f t="shared" si="5"/>
        <v>63.249999999999993</v>
      </c>
    </row>
    <row r="24" spans="1:11" ht="30" customHeight="1" x14ac:dyDescent="0.25">
      <c r="A24" s="35"/>
      <c r="B24" s="36">
        <v>65</v>
      </c>
      <c r="C24" s="36"/>
      <c r="D24" s="36"/>
      <c r="E24" s="37" t="s">
        <v>80</v>
      </c>
      <c r="F24" s="33">
        <f>F25</f>
        <v>11999.74</v>
      </c>
      <c r="G24" s="33">
        <f t="shared" ref="G24:I25" si="9">G25</f>
        <v>15965</v>
      </c>
      <c r="H24" s="33">
        <f t="shared" si="9"/>
        <v>19000</v>
      </c>
      <c r="I24" s="33">
        <f t="shared" si="9"/>
        <v>20402.48</v>
      </c>
      <c r="J24" s="34">
        <f t="shared" si="4"/>
        <v>170.02435052759478</v>
      </c>
      <c r="K24" s="34">
        <f t="shared" si="5"/>
        <v>107.38147368421052</v>
      </c>
    </row>
    <row r="25" spans="1:11" ht="30" customHeight="1" x14ac:dyDescent="0.25">
      <c r="A25" s="35"/>
      <c r="B25" s="35"/>
      <c r="C25" s="36">
        <v>652</v>
      </c>
      <c r="D25" s="36"/>
      <c r="E25" s="36" t="s">
        <v>81</v>
      </c>
      <c r="F25" s="33">
        <f>F26</f>
        <v>11999.74</v>
      </c>
      <c r="G25" s="33">
        <f t="shared" si="9"/>
        <v>15965</v>
      </c>
      <c r="H25" s="33">
        <f t="shared" si="9"/>
        <v>19000</v>
      </c>
      <c r="I25" s="33">
        <f t="shared" si="9"/>
        <v>20402.48</v>
      </c>
      <c r="J25" s="34">
        <f t="shared" si="4"/>
        <v>170.02435052759478</v>
      </c>
      <c r="K25" s="34">
        <f t="shared" si="5"/>
        <v>107.38147368421052</v>
      </c>
    </row>
    <row r="26" spans="1:11" ht="30" customHeight="1" x14ac:dyDescent="0.25">
      <c r="A26" s="35"/>
      <c r="B26" s="35"/>
      <c r="C26" s="38"/>
      <c r="D26" s="38">
        <v>6526</v>
      </c>
      <c r="E26" s="38" t="s">
        <v>82</v>
      </c>
      <c r="F26" s="41">
        <v>11999.74</v>
      </c>
      <c r="G26" s="41">
        <v>15965</v>
      </c>
      <c r="H26" s="41">
        <v>19000</v>
      </c>
      <c r="I26" s="42">
        <v>20402.48</v>
      </c>
      <c r="J26" s="34">
        <f t="shared" si="4"/>
        <v>170.02435052759478</v>
      </c>
      <c r="K26" s="34">
        <f t="shared" si="5"/>
        <v>107.38147368421052</v>
      </c>
    </row>
    <row r="27" spans="1:11" ht="30" customHeight="1" x14ac:dyDescent="0.25">
      <c r="A27" s="35"/>
      <c r="B27" s="36">
        <v>66</v>
      </c>
      <c r="C27" s="36"/>
      <c r="D27" s="36"/>
      <c r="E27" s="32" t="s">
        <v>84</v>
      </c>
      <c r="F27" s="33">
        <f>SUM(F28+F32)</f>
        <v>5763.77</v>
      </c>
      <c r="G27" s="33">
        <f t="shared" ref="G27:I27" si="10">SUM(G28+G32)</f>
        <v>6700</v>
      </c>
      <c r="H27" s="33">
        <f t="shared" si="10"/>
        <v>7500</v>
      </c>
      <c r="I27" s="33">
        <f t="shared" si="10"/>
        <v>7091.83</v>
      </c>
      <c r="J27" s="34">
        <f t="shared" si="4"/>
        <v>123.04151622982873</v>
      </c>
      <c r="K27" s="34">
        <f t="shared" si="5"/>
        <v>94.557733333333331</v>
      </c>
    </row>
    <row r="28" spans="1:11" ht="30" customHeight="1" x14ac:dyDescent="0.25">
      <c r="A28" s="35"/>
      <c r="B28" s="40"/>
      <c r="C28" s="40">
        <v>661</v>
      </c>
      <c r="D28" s="40"/>
      <c r="E28" s="16" t="s">
        <v>21</v>
      </c>
      <c r="F28" s="27">
        <f>SUM(F29:F30)</f>
        <v>2403.2600000000002</v>
      </c>
      <c r="G28" s="27">
        <f t="shared" ref="G28:I28" si="11">SUM(G29:G30)</f>
        <v>4200</v>
      </c>
      <c r="H28" s="27">
        <f t="shared" si="11"/>
        <v>2500</v>
      </c>
      <c r="I28" s="27">
        <f t="shared" si="11"/>
        <v>1831.96</v>
      </c>
      <c r="J28" s="34">
        <f t="shared" si="4"/>
        <v>76.228123465625856</v>
      </c>
      <c r="K28" s="34">
        <f t="shared" si="5"/>
        <v>73.278400000000005</v>
      </c>
    </row>
    <row r="29" spans="1:11" ht="30" customHeight="1" x14ac:dyDescent="0.25">
      <c r="A29" s="35"/>
      <c r="B29" s="40"/>
      <c r="C29" s="38"/>
      <c r="D29" s="38">
        <v>6614</v>
      </c>
      <c r="E29" s="43" t="s">
        <v>85</v>
      </c>
      <c r="F29" s="28">
        <v>849.5</v>
      </c>
      <c r="G29" s="28">
        <v>4200</v>
      </c>
      <c r="H29" s="28">
        <v>2500</v>
      </c>
      <c r="I29" s="22">
        <v>1831.96</v>
      </c>
      <c r="J29" s="34">
        <f t="shared" si="4"/>
        <v>215.65155974102416</v>
      </c>
      <c r="K29" s="34">
        <f t="shared" si="5"/>
        <v>73.278400000000005</v>
      </c>
    </row>
    <row r="30" spans="1:11" ht="30" customHeight="1" x14ac:dyDescent="0.25">
      <c r="A30" s="35"/>
      <c r="B30" s="40"/>
      <c r="C30" s="38"/>
      <c r="D30" s="38">
        <v>6615</v>
      </c>
      <c r="E30" s="43"/>
      <c r="F30" s="28">
        <v>1553.76</v>
      </c>
      <c r="G30" s="28">
        <v>0</v>
      </c>
      <c r="H30" s="28">
        <v>0</v>
      </c>
      <c r="I30" s="22">
        <v>0</v>
      </c>
      <c r="J30" s="34">
        <f t="shared" si="4"/>
        <v>0</v>
      </c>
      <c r="K30" s="34" t="e">
        <f t="shared" si="5"/>
        <v>#DIV/0!</v>
      </c>
    </row>
    <row r="31" spans="1:11" ht="30" customHeight="1" x14ac:dyDescent="0.25">
      <c r="A31" s="35"/>
      <c r="B31" s="35"/>
      <c r="C31" s="40">
        <v>663</v>
      </c>
      <c r="D31" s="40"/>
      <c r="E31" s="44" t="s">
        <v>86</v>
      </c>
      <c r="F31" s="27">
        <f>SUM(F32)</f>
        <v>3360.51</v>
      </c>
      <c r="G31" s="27">
        <f t="shared" ref="G31:I31" si="12">SUM(G32)</f>
        <v>2500</v>
      </c>
      <c r="H31" s="27">
        <f t="shared" si="12"/>
        <v>5000</v>
      </c>
      <c r="I31" s="27">
        <f t="shared" si="12"/>
        <v>5259.87</v>
      </c>
      <c r="J31" s="34">
        <f t="shared" si="4"/>
        <v>156.5199925011382</v>
      </c>
      <c r="K31" s="34">
        <f t="shared" si="5"/>
        <v>105.1974</v>
      </c>
    </row>
    <row r="32" spans="1:11" ht="30" customHeight="1" x14ac:dyDescent="0.25">
      <c r="A32" s="35"/>
      <c r="B32" s="35"/>
      <c r="C32" s="38"/>
      <c r="D32" s="38">
        <v>6631</v>
      </c>
      <c r="E32" s="38" t="s">
        <v>75</v>
      </c>
      <c r="F32" s="28">
        <v>3360.51</v>
      </c>
      <c r="G32" s="28">
        <v>2500</v>
      </c>
      <c r="H32" s="28">
        <v>5000</v>
      </c>
      <c r="I32" s="22">
        <v>5259.87</v>
      </c>
      <c r="J32" s="34">
        <f t="shared" si="4"/>
        <v>156.5199925011382</v>
      </c>
      <c r="K32" s="34">
        <f t="shared" si="5"/>
        <v>105.1974</v>
      </c>
    </row>
    <row r="33" spans="1:11" ht="30" customHeight="1" x14ac:dyDescent="0.25">
      <c r="A33" s="35"/>
      <c r="B33" s="36">
        <v>67</v>
      </c>
      <c r="C33" s="36"/>
      <c r="D33" s="36"/>
      <c r="E33" s="37" t="s">
        <v>87</v>
      </c>
      <c r="F33" s="33">
        <f>SUM(F34)</f>
        <v>250386.91999999998</v>
      </c>
      <c r="G33" s="33">
        <f t="shared" ref="G33:I34" si="13">SUM(G34)</f>
        <v>305000</v>
      </c>
      <c r="H33" s="33">
        <f t="shared" si="13"/>
        <v>340489.09</v>
      </c>
      <c r="I33" s="33">
        <f t="shared" si="13"/>
        <v>314461.34000000003</v>
      </c>
      <c r="J33" s="34">
        <f t="shared" si="4"/>
        <v>125.59016261712075</v>
      </c>
      <c r="K33" s="34">
        <f t="shared" si="5"/>
        <v>92.355775628523077</v>
      </c>
    </row>
    <row r="34" spans="1:11" ht="30" customHeight="1" x14ac:dyDescent="0.25">
      <c r="A34" s="35"/>
      <c r="B34" s="35"/>
      <c r="C34" s="36">
        <v>671</v>
      </c>
      <c r="D34" s="36"/>
      <c r="E34" s="37" t="s">
        <v>88</v>
      </c>
      <c r="F34" s="33">
        <f>SUM(F35:F36)</f>
        <v>250386.91999999998</v>
      </c>
      <c r="G34" s="33">
        <f t="shared" si="13"/>
        <v>305000</v>
      </c>
      <c r="H34" s="33">
        <f t="shared" si="13"/>
        <v>340489.09</v>
      </c>
      <c r="I34" s="33">
        <f t="shared" si="13"/>
        <v>314461.34000000003</v>
      </c>
      <c r="J34" s="34">
        <f t="shared" si="4"/>
        <v>125.59016261712075</v>
      </c>
      <c r="K34" s="34">
        <f t="shared" si="5"/>
        <v>92.355775628523077</v>
      </c>
    </row>
    <row r="35" spans="1:11" ht="30" customHeight="1" x14ac:dyDescent="0.25">
      <c r="A35" s="35"/>
      <c r="B35" s="35"/>
      <c r="C35" s="38"/>
      <c r="D35" s="38">
        <v>6711</v>
      </c>
      <c r="E35" s="39" t="s">
        <v>76</v>
      </c>
      <c r="F35" s="28">
        <v>242213.56</v>
      </c>
      <c r="G35" s="28">
        <v>305000</v>
      </c>
      <c r="H35" s="28">
        <v>340489.09</v>
      </c>
      <c r="I35" s="22">
        <v>314461.34000000003</v>
      </c>
      <c r="J35" s="34">
        <f t="shared" si="4"/>
        <v>129.82813183539355</v>
      </c>
      <c r="K35" s="34">
        <f t="shared" si="5"/>
        <v>92.355775628523077</v>
      </c>
    </row>
    <row r="36" spans="1:11" ht="30" customHeight="1" x14ac:dyDescent="0.25">
      <c r="A36" s="35"/>
      <c r="B36" s="35"/>
      <c r="C36" s="38"/>
      <c r="D36" s="38">
        <v>6712</v>
      </c>
      <c r="E36" s="39" t="s">
        <v>89</v>
      </c>
      <c r="F36" s="28">
        <v>8173.36</v>
      </c>
      <c r="G36" s="28">
        <v>0</v>
      </c>
      <c r="H36" s="28">
        <v>0</v>
      </c>
      <c r="I36" s="22">
        <v>0</v>
      </c>
      <c r="J36" s="34">
        <f t="shared" si="4"/>
        <v>0</v>
      </c>
      <c r="K36" s="34" t="e">
        <f t="shared" si="5"/>
        <v>#DIV/0!</v>
      </c>
    </row>
    <row r="37" spans="1:11" ht="39.950000000000003" customHeight="1" x14ac:dyDescent="0.25">
      <c r="A37" s="51"/>
      <c r="B37" s="51"/>
      <c r="C37" s="51"/>
      <c r="D37" s="51"/>
      <c r="E37" s="51"/>
      <c r="F37" s="51"/>
      <c r="G37" s="51"/>
      <c r="H37" s="51"/>
      <c r="I37" s="51"/>
      <c r="J37" s="51"/>
      <c r="K37" s="51"/>
    </row>
    <row r="38" spans="1:11" ht="39.950000000000003" customHeight="1" x14ac:dyDescent="0.25">
      <c r="A38" s="50"/>
      <c r="B38" s="50"/>
      <c r="C38" s="50"/>
      <c r="D38" s="50"/>
      <c r="E38" s="50"/>
      <c r="F38" s="50"/>
      <c r="G38" s="50"/>
      <c r="H38" s="50"/>
      <c r="I38" s="99"/>
      <c r="J38" s="99"/>
      <c r="K38" s="99"/>
    </row>
    <row r="39" spans="1:11" ht="36.75" customHeight="1" x14ac:dyDescent="0.25">
      <c r="A39" s="149" t="s">
        <v>7</v>
      </c>
      <c r="B39" s="150"/>
      <c r="C39" s="150"/>
      <c r="D39" s="150"/>
      <c r="E39" s="151"/>
      <c r="F39" s="87" t="s">
        <v>137</v>
      </c>
      <c r="G39" s="87" t="s">
        <v>77</v>
      </c>
      <c r="H39" s="87" t="s">
        <v>78</v>
      </c>
      <c r="I39" s="87" t="s">
        <v>138</v>
      </c>
      <c r="J39" s="87" t="s">
        <v>14</v>
      </c>
      <c r="K39" s="87" t="s">
        <v>38</v>
      </c>
    </row>
    <row r="40" spans="1:11" ht="15.75" x14ac:dyDescent="0.25">
      <c r="A40" s="149">
        <v>1</v>
      </c>
      <c r="B40" s="150"/>
      <c r="C40" s="150"/>
      <c r="D40" s="150"/>
      <c r="E40" s="151"/>
      <c r="F40" s="87">
        <v>2</v>
      </c>
      <c r="G40" s="87">
        <v>3</v>
      </c>
      <c r="H40" s="87">
        <v>4</v>
      </c>
      <c r="I40" s="87">
        <v>5</v>
      </c>
      <c r="J40" s="87" t="s">
        <v>26</v>
      </c>
      <c r="K40" s="87" t="s">
        <v>27</v>
      </c>
    </row>
    <row r="41" spans="1:11" ht="30" customHeight="1" x14ac:dyDescent="0.25">
      <c r="A41" s="32"/>
      <c r="B41" s="32"/>
      <c r="C41" s="32"/>
      <c r="D41" s="32"/>
      <c r="E41" s="32" t="s">
        <v>36</v>
      </c>
      <c r="F41" s="33">
        <f>F42+F68</f>
        <v>1638294.5599999998</v>
      </c>
      <c r="G41" s="33">
        <f>G42+G68</f>
        <v>1836335</v>
      </c>
      <c r="H41" s="33">
        <f>H42+H68</f>
        <v>1989333.59</v>
      </c>
      <c r="I41" s="33">
        <f t="shared" ref="I41" si="14">I42+I68</f>
        <v>1957053.8399999999</v>
      </c>
      <c r="J41" s="34">
        <f>I41/F41*100</f>
        <v>119.45677461078795</v>
      </c>
      <c r="K41" s="34">
        <f>I41/H41*100</f>
        <v>98.377358620883683</v>
      </c>
    </row>
    <row r="42" spans="1:11" ht="30" customHeight="1" x14ac:dyDescent="0.25">
      <c r="A42" s="16">
        <v>3</v>
      </c>
      <c r="B42" s="16"/>
      <c r="C42" s="16"/>
      <c r="D42" s="16"/>
      <c r="E42" s="16" t="s">
        <v>4</v>
      </c>
      <c r="F42" s="33">
        <f>F43+F52+F62+F64+F66</f>
        <v>1613451.7899999998</v>
      </c>
      <c r="G42" s="33">
        <f t="shared" ref="G42:I42" si="15">G43+G52+G62+G64+G66</f>
        <v>1761335</v>
      </c>
      <c r="H42" s="33">
        <f t="shared" si="15"/>
        <v>1969333.59</v>
      </c>
      <c r="I42" s="33">
        <f t="shared" si="15"/>
        <v>1939650.6099999999</v>
      </c>
      <c r="J42" s="34">
        <f t="shared" ref="J42:J72" si="16">I42/F42*100</f>
        <v>120.21745068689039</v>
      </c>
      <c r="K42" s="34">
        <f t="shared" ref="K42:K72" si="17">I42/H42*100</f>
        <v>98.49273987146077</v>
      </c>
    </row>
    <row r="43" spans="1:11" ht="30" customHeight="1" x14ac:dyDescent="0.25">
      <c r="A43" s="16"/>
      <c r="B43" s="32">
        <v>31</v>
      </c>
      <c r="C43" s="32"/>
      <c r="D43" s="32"/>
      <c r="E43" s="32" t="s">
        <v>5</v>
      </c>
      <c r="F43" s="33">
        <f>F44+F48+F50</f>
        <v>1368397.44</v>
      </c>
      <c r="G43" s="33">
        <f>G44+G48+G50</f>
        <v>1515200</v>
      </c>
      <c r="H43" s="33">
        <f>H44+H48+H50</f>
        <v>1647079.73</v>
      </c>
      <c r="I43" s="33">
        <f>I44+I48+I51</f>
        <v>1623630.95</v>
      </c>
      <c r="J43" s="34">
        <f t="shared" si="16"/>
        <v>118.65200142438151</v>
      </c>
      <c r="K43" s="34">
        <f t="shared" si="17"/>
        <v>98.576342142222828</v>
      </c>
    </row>
    <row r="44" spans="1:11" ht="30" customHeight="1" x14ac:dyDescent="0.25">
      <c r="A44" s="35"/>
      <c r="B44" s="35"/>
      <c r="C44" s="36">
        <v>311</v>
      </c>
      <c r="D44" s="36"/>
      <c r="E44" s="36" t="s">
        <v>22</v>
      </c>
      <c r="F44" s="33">
        <f>SUM(F45:F47)</f>
        <v>1133901.8599999999</v>
      </c>
      <c r="G44" s="33">
        <f t="shared" ref="G44:I44" si="18">SUM(G45:G47)</f>
        <v>1256500</v>
      </c>
      <c r="H44" s="33">
        <f t="shared" si="18"/>
        <v>1367057.28</v>
      </c>
      <c r="I44" s="33">
        <f t="shared" si="18"/>
        <v>1347935.52</v>
      </c>
      <c r="J44" s="34">
        <f t="shared" si="16"/>
        <v>118.87585403555121</v>
      </c>
      <c r="K44" s="34">
        <f t="shared" si="17"/>
        <v>98.601246613455729</v>
      </c>
    </row>
    <row r="45" spans="1:11" ht="30" customHeight="1" x14ac:dyDescent="0.25">
      <c r="A45" s="35"/>
      <c r="B45" s="35"/>
      <c r="C45" s="35"/>
      <c r="D45" s="35">
        <v>3111</v>
      </c>
      <c r="E45" s="35" t="s">
        <v>23</v>
      </c>
      <c r="F45" s="28">
        <v>1103985.71</v>
      </c>
      <c r="G45" s="21">
        <v>1224000</v>
      </c>
      <c r="H45" s="21">
        <v>1328957.28</v>
      </c>
      <c r="I45" s="22">
        <v>1309424.6000000001</v>
      </c>
      <c r="J45" s="34">
        <f t="shared" si="16"/>
        <v>118.60883597850193</v>
      </c>
      <c r="K45" s="34">
        <f t="shared" si="17"/>
        <v>98.530225140118873</v>
      </c>
    </row>
    <row r="46" spans="1:11" ht="30" customHeight="1" x14ac:dyDescent="0.25">
      <c r="A46" s="35"/>
      <c r="B46" s="35"/>
      <c r="C46" s="35"/>
      <c r="D46" s="35">
        <v>3113</v>
      </c>
      <c r="E46" s="35" t="s">
        <v>90</v>
      </c>
      <c r="F46" s="28">
        <v>6490.93</v>
      </c>
      <c r="G46" s="21">
        <v>7500</v>
      </c>
      <c r="H46" s="21">
        <v>10100</v>
      </c>
      <c r="I46" s="22">
        <v>11781.78</v>
      </c>
      <c r="J46" s="34">
        <f t="shared" si="16"/>
        <v>181.51143210603101</v>
      </c>
      <c r="K46" s="34">
        <f t="shared" si="17"/>
        <v>116.65128712871289</v>
      </c>
    </row>
    <row r="47" spans="1:11" ht="30" customHeight="1" x14ac:dyDescent="0.25">
      <c r="A47" s="35"/>
      <c r="B47" s="35"/>
      <c r="C47" s="35"/>
      <c r="D47" s="35">
        <v>3114</v>
      </c>
      <c r="E47" s="35" t="s">
        <v>91</v>
      </c>
      <c r="F47" s="28">
        <v>23425.22</v>
      </c>
      <c r="G47" s="21">
        <v>25000</v>
      </c>
      <c r="H47" s="21">
        <v>28000</v>
      </c>
      <c r="I47" s="22">
        <v>26729.14</v>
      </c>
      <c r="J47" s="34">
        <f t="shared" si="16"/>
        <v>114.10411513744587</v>
      </c>
      <c r="K47" s="34">
        <f t="shared" si="17"/>
        <v>95.461214285714277</v>
      </c>
    </row>
    <row r="48" spans="1:11" ht="30" customHeight="1" x14ac:dyDescent="0.25">
      <c r="A48" s="35"/>
      <c r="B48" s="35"/>
      <c r="C48" s="36">
        <v>312</v>
      </c>
      <c r="D48" s="36"/>
      <c r="E48" s="36" t="s">
        <v>92</v>
      </c>
      <c r="F48" s="33">
        <f>SUM(F49)</f>
        <v>49925.120000000003</v>
      </c>
      <c r="G48" s="33">
        <f t="shared" ref="G48:I48" si="19">SUM(G49)</f>
        <v>51600</v>
      </c>
      <c r="H48" s="33">
        <f t="shared" si="19"/>
        <v>52430</v>
      </c>
      <c r="I48" s="33">
        <f t="shared" si="19"/>
        <v>53423.96</v>
      </c>
      <c r="J48" s="34">
        <f t="shared" si="16"/>
        <v>107.00817544354425</v>
      </c>
      <c r="K48" s="34">
        <f t="shared" si="17"/>
        <v>101.89578485599849</v>
      </c>
    </row>
    <row r="49" spans="1:11" ht="30" customHeight="1" x14ac:dyDescent="0.25">
      <c r="A49" s="35"/>
      <c r="B49" s="35"/>
      <c r="C49" s="35"/>
      <c r="D49" s="35">
        <v>3121</v>
      </c>
      <c r="E49" s="35" t="s">
        <v>92</v>
      </c>
      <c r="F49" s="28">
        <v>49925.120000000003</v>
      </c>
      <c r="G49" s="21">
        <v>51600</v>
      </c>
      <c r="H49" s="21">
        <v>52430</v>
      </c>
      <c r="I49" s="22">
        <v>53423.96</v>
      </c>
      <c r="J49" s="34">
        <f t="shared" si="16"/>
        <v>107.00817544354425</v>
      </c>
      <c r="K49" s="34">
        <f t="shared" si="17"/>
        <v>101.89578485599849</v>
      </c>
    </row>
    <row r="50" spans="1:11" ht="30" customHeight="1" x14ac:dyDescent="0.25">
      <c r="A50" s="35"/>
      <c r="B50" s="35"/>
      <c r="C50" s="36">
        <v>313</v>
      </c>
      <c r="D50" s="36"/>
      <c r="E50" s="36" t="s">
        <v>98</v>
      </c>
      <c r="F50" s="33">
        <f>F51</f>
        <v>184570.46</v>
      </c>
      <c r="G50" s="33">
        <f t="shared" ref="G50:I50" si="20">G51</f>
        <v>207100</v>
      </c>
      <c r="H50" s="33">
        <f t="shared" si="20"/>
        <v>227592.45</v>
      </c>
      <c r="I50" s="33">
        <f t="shared" si="20"/>
        <v>222271.47</v>
      </c>
      <c r="J50" s="34">
        <f t="shared" si="16"/>
        <v>120.42635099896269</v>
      </c>
      <c r="K50" s="34">
        <f t="shared" si="17"/>
        <v>97.662057770369799</v>
      </c>
    </row>
    <row r="51" spans="1:11" ht="30" customHeight="1" x14ac:dyDescent="0.25">
      <c r="A51" s="35"/>
      <c r="B51" s="35"/>
      <c r="C51" s="35"/>
      <c r="D51" s="35">
        <v>3132</v>
      </c>
      <c r="E51" s="35" t="s">
        <v>99</v>
      </c>
      <c r="F51" s="21">
        <v>184570.46</v>
      </c>
      <c r="G51" s="21">
        <v>207100</v>
      </c>
      <c r="H51" s="21">
        <v>227592.45</v>
      </c>
      <c r="I51" s="22">
        <v>222271.47</v>
      </c>
      <c r="J51" s="34">
        <f t="shared" si="16"/>
        <v>120.42635099896269</v>
      </c>
      <c r="K51" s="34">
        <f t="shared" si="17"/>
        <v>97.662057770369799</v>
      </c>
    </row>
    <row r="52" spans="1:11" ht="30" customHeight="1" x14ac:dyDescent="0.25">
      <c r="A52" s="35"/>
      <c r="B52" s="36">
        <v>32</v>
      </c>
      <c r="C52" s="36"/>
      <c r="D52" s="36"/>
      <c r="E52" s="36" t="s">
        <v>9</v>
      </c>
      <c r="F52" s="33">
        <f>SUM(F53+F58+F59+F60+F61)</f>
        <v>213160.46000000002</v>
      </c>
      <c r="G52" s="33">
        <f>SUM(G53+G58+G59+G60+G61)</f>
        <v>217235</v>
      </c>
      <c r="H52" s="33">
        <f>SUM(H53+H58+H59+H60+H61)</f>
        <v>288007.77</v>
      </c>
      <c r="I52" s="33">
        <f>SUM(I53+I58+I59+I60+I61)</f>
        <v>280384.89</v>
      </c>
      <c r="J52" s="34">
        <f t="shared" si="16"/>
        <v>131.53700737932351</v>
      </c>
      <c r="K52" s="34">
        <f t="shared" si="17"/>
        <v>97.353238074097789</v>
      </c>
    </row>
    <row r="53" spans="1:11" ht="30" customHeight="1" x14ac:dyDescent="0.25">
      <c r="A53" s="35"/>
      <c r="B53" s="36"/>
      <c r="C53" s="36">
        <v>321</v>
      </c>
      <c r="D53" s="36"/>
      <c r="E53" s="36" t="s">
        <v>24</v>
      </c>
      <c r="F53" s="33">
        <f>SUM(F54:F57)</f>
        <v>38674.57</v>
      </c>
      <c r="G53" s="33">
        <f t="shared" ref="G53:I53" si="21">SUM(G54:G57)</f>
        <v>37910</v>
      </c>
      <c r="H53" s="33">
        <f t="shared" si="21"/>
        <v>39889.300000000003</v>
      </c>
      <c r="I53" s="33">
        <f t="shared" si="21"/>
        <v>38709.870000000003</v>
      </c>
      <c r="J53" s="34">
        <f t="shared" si="16"/>
        <v>100.091274447266</v>
      </c>
      <c r="K53" s="34">
        <f t="shared" si="17"/>
        <v>97.043242172712979</v>
      </c>
    </row>
    <row r="54" spans="1:11" ht="30" customHeight="1" x14ac:dyDescent="0.25">
      <c r="A54" s="35"/>
      <c r="B54" s="40"/>
      <c r="C54" s="35"/>
      <c r="D54" s="35">
        <v>3211</v>
      </c>
      <c r="E54" s="91" t="s">
        <v>25</v>
      </c>
      <c r="F54" s="21">
        <v>5795.96</v>
      </c>
      <c r="G54" s="21">
        <v>5800</v>
      </c>
      <c r="H54" s="21">
        <v>4510.8999999999996</v>
      </c>
      <c r="I54" s="22">
        <v>4082.34</v>
      </c>
      <c r="J54" s="34">
        <f t="shared" si="16"/>
        <v>70.434233500576269</v>
      </c>
      <c r="K54" s="34">
        <f t="shared" si="17"/>
        <v>90.49945687113437</v>
      </c>
    </row>
    <row r="55" spans="1:11" ht="30" customHeight="1" x14ac:dyDescent="0.25">
      <c r="A55" s="35"/>
      <c r="B55" s="40"/>
      <c r="C55" s="35"/>
      <c r="D55" s="35">
        <v>3212</v>
      </c>
      <c r="E55" s="91" t="s">
        <v>93</v>
      </c>
      <c r="F55" s="21">
        <v>23782.5</v>
      </c>
      <c r="G55" s="21">
        <v>31000</v>
      </c>
      <c r="H55" s="21">
        <v>28850</v>
      </c>
      <c r="I55" s="22">
        <v>28395.33</v>
      </c>
      <c r="J55" s="34">
        <f t="shared" si="16"/>
        <v>119.39590034689374</v>
      </c>
      <c r="K55" s="34">
        <f t="shared" si="17"/>
        <v>98.424020797227044</v>
      </c>
    </row>
    <row r="56" spans="1:11" ht="30" customHeight="1" x14ac:dyDescent="0.25">
      <c r="A56" s="35"/>
      <c r="B56" s="40"/>
      <c r="C56" s="35"/>
      <c r="D56" s="35">
        <v>3213</v>
      </c>
      <c r="E56" s="91" t="s">
        <v>100</v>
      </c>
      <c r="F56" s="21">
        <v>8707.19</v>
      </c>
      <c r="G56" s="21">
        <v>800</v>
      </c>
      <c r="H56" s="21">
        <v>5828.4</v>
      </c>
      <c r="I56" s="22">
        <v>5648.4</v>
      </c>
      <c r="J56" s="34">
        <f t="shared" si="16"/>
        <v>64.870526541857927</v>
      </c>
      <c r="K56" s="34">
        <f t="shared" si="17"/>
        <v>96.911673872760957</v>
      </c>
    </row>
    <row r="57" spans="1:11" ht="30" customHeight="1" x14ac:dyDescent="0.25">
      <c r="A57" s="35"/>
      <c r="B57" s="40"/>
      <c r="C57" s="35"/>
      <c r="D57" s="35">
        <v>3214</v>
      </c>
      <c r="E57" s="91" t="s">
        <v>101</v>
      </c>
      <c r="F57" s="21">
        <v>388.92</v>
      </c>
      <c r="G57" s="21">
        <v>310</v>
      </c>
      <c r="H57" s="21">
        <v>700</v>
      </c>
      <c r="I57" s="22">
        <v>583.79999999999995</v>
      </c>
      <c r="J57" s="34">
        <f t="shared" si="16"/>
        <v>150.10799136069113</v>
      </c>
      <c r="K57" s="34">
        <f t="shared" si="17"/>
        <v>83.399999999999991</v>
      </c>
    </row>
    <row r="58" spans="1:11" ht="30" customHeight="1" x14ac:dyDescent="0.25">
      <c r="A58" s="35"/>
      <c r="B58" s="40"/>
      <c r="C58" s="36">
        <v>322</v>
      </c>
      <c r="D58" s="36"/>
      <c r="E58" s="36" t="s">
        <v>63</v>
      </c>
      <c r="F58" s="121">
        <v>108106.31</v>
      </c>
      <c r="G58" s="121">
        <v>115135</v>
      </c>
      <c r="H58" s="121">
        <v>113944.47</v>
      </c>
      <c r="I58" s="34">
        <v>122056.05</v>
      </c>
      <c r="J58" s="34">
        <f t="shared" si="16"/>
        <v>112.90372412119144</v>
      </c>
      <c r="K58" s="34">
        <f t="shared" si="17"/>
        <v>107.11888870078556</v>
      </c>
    </row>
    <row r="59" spans="1:11" ht="30" customHeight="1" x14ac:dyDescent="0.25">
      <c r="A59" s="35"/>
      <c r="B59" s="40"/>
      <c r="C59" s="36">
        <v>323</v>
      </c>
      <c r="D59" s="36"/>
      <c r="E59" s="36" t="s">
        <v>64</v>
      </c>
      <c r="F59" s="121">
        <v>62585.45</v>
      </c>
      <c r="G59" s="121">
        <v>57520</v>
      </c>
      <c r="H59" s="121">
        <v>129154</v>
      </c>
      <c r="I59" s="34">
        <v>114305.66</v>
      </c>
      <c r="J59" s="34">
        <f t="shared" si="16"/>
        <v>182.6393514786584</v>
      </c>
      <c r="K59" s="34">
        <f t="shared" si="17"/>
        <v>88.50338355761339</v>
      </c>
    </row>
    <row r="60" spans="1:11" ht="30" customHeight="1" x14ac:dyDescent="0.25">
      <c r="A60" s="35"/>
      <c r="B60" s="40"/>
      <c r="C60" s="36">
        <v>324</v>
      </c>
      <c r="D60" s="36"/>
      <c r="E60" s="37" t="s">
        <v>102</v>
      </c>
      <c r="F60" s="121">
        <v>45</v>
      </c>
      <c r="G60" s="121">
        <v>150</v>
      </c>
      <c r="H60" s="121">
        <v>0</v>
      </c>
      <c r="I60" s="34">
        <v>0</v>
      </c>
      <c r="J60" s="34">
        <f t="shared" si="16"/>
        <v>0</v>
      </c>
      <c r="K60" s="34" t="e">
        <f t="shared" si="17"/>
        <v>#DIV/0!</v>
      </c>
    </row>
    <row r="61" spans="1:11" ht="30" customHeight="1" x14ac:dyDescent="0.25">
      <c r="A61" s="35"/>
      <c r="B61" s="40"/>
      <c r="C61" s="36">
        <v>329</v>
      </c>
      <c r="D61" s="36"/>
      <c r="E61" s="36" t="s">
        <v>65</v>
      </c>
      <c r="F61" s="121">
        <v>3749.13</v>
      </c>
      <c r="G61" s="121">
        <v>6520</v>
      </c>
      <c r="H61" s="121">
        <v>5020</v>
      </c>
      <c r="I61" s="34">
        <v>5313.31</v>
      </c>
      <c r="J61" s="34">
        <f t="shared" si="16"/>
        <v>141.7211459725323</v>
      </c>
      <c r="K61" s="34">
        <f t="shared" si="17"/>
        <v>105.84282868525898</v>
      </c>
    </row>
    <row r="62" spans="1:11" ht="30" customHeight="1" x14ac:dyDescent="0.25">
      <c r="A62" s="35"/>
      <c r="B62" s="36">
        <v>34</v>
      </c>
      <c r="C62" s="36"/>
      <c r="D62" s="36"/>
      <c r="E62" s="36" t="s">
        <v>66</v>
      </c>
      <c r="F62" s="121">
        <f>F63</f>
        <v>1830.22</v>
      </c>
      <c r="G62" s="121">
        <f t="shared" ref="G62:I62" si="22">G63</f>
        <v>2000</v>
      </c>
      <c r="H62" s="121">
        <f t="shared" si="22"/>
        <v>2000</v>
      </c>
      <c r="I62" s="121">
        <f t="shared" si="22"/>
        <v>2022.05</v>
      </c>
      <c r="J62" s="34">
        <f t="shared" si="16"/>
        <v>110.4812536197834</v>
      </c>
      <c r="K62" s="34">
        <f t="shared" si="17"/>
        <v>101.10250000000001</v>
      </c>
    </row>
    <row r="63" spans="1:11" ht="30" customHeight="1" x14ac:dyDescent="0.25">
      <c r="A63" s="35"/>
      <c r="B63" s="35"/>
      <c r="C63" s="36">
        <v>343</v>
      </c>
      <c r="D63" s="36"/>
      <c r="E63" s="36" t="s">
        <v>103</v>
      </c>
      <c r="F63" s="121">
        <v>1830.22</v>
      </c>
      <c r="G63" s="121">
        <v>2000</v>
      </c>
      <c r="H63" s="121">
        <v>2000</v>
      </c>
      <c r="I63" s="34">
        <v>2022.05</v>
      </c>
      <c r="J63" s="34">
        <f t="shared" si="16"/>
        <v>110.4812536197834</v>
      </c>
      <c r="K63" s="34">
        <f t="shared" si="17"/>
        <v>101.10250000000001</v>
      </c>
    </row>
    <row r="64" spans="1:11" ht="30" customHeight="1" x14ac:dyDescent="0.25">
      <c r="A64" s="35"/>
      <c r="B64" s="36">
        <v>37</v>
      </c>
      <c r="C64" s="36"/>
      <c r="D64" s="36"/>
      <c r="E64" s="37" t="s">
        <v>104</v>
      </c>
      <c r="F64" s="121">
        <f>F65</f>
        <v>30063.67</v>
      </c>
      <c r="G64" s="121">
        <f t="shared" ref="G64:I64" si="23">G65</f>
        <v>26900</v>
      </c>
      <c r="H64" s="121">
        <f t="shared" si="23"/>
        <v>32186.09</v>
      </c>
      <c r="I64" s="121">
        <f t="shared" si="23"/>
        <v>33358.089999999997</v>
      </c>
      <c r="J64" s="34">
        <f t="shared" si="16"/>
        <v>110.9581431674842</v>
      </c>
      <c r="K64" s="34">
        <f t="shared" si="17"/>
        <v>103.64132455977099</v>
      </c>
    </row>
    <row r="65" spans="1:11" ht="30" customHeight="1" x14ac:dyDescent="0.25">
      <c r="A65" s="35"/>
      <c r="B65" s="35"/>
      <c r="C65" s="36">
        <v>372</v>
      </c>
      <c r="D65" s="36"/>
      <c r="E65" s="36" t="s">
        <v>67</v>
      </c>
      <c r="F65" s="121">
        <v>30063.67</v>
      </c>
      <c r="G65" s="121">
        <v>26900</v>
      </c>
      <c r="H65" s="121">
        <v>32186.09</v>
      </c>
      <c r="I65" s="34">
        <v>33358.089999999997</v>
      </c>
      <c r="J65" s="34">
        <f t="shared" si="16"/>
        <v>110.9581431674842</v>
      </c>
      <c r="K65" s="34">
        <f t="shared" si="17"/>
        <v>103.64132455977099</v>
      </c>
    </row>
    <row r="66" spans="1:11" ht="30" customHeight="1" x14ac:dyDescent="0.25">
      <c r="A66" s="35"/>
      <c r="B66" s="36">
        <v>38</v>
      </c>
      <c r="C66" s="36"/>
      <c r="D66" s="36"/>
      <c r="E66" s="37" t="s">
        <v>139</v>
      </c>
      <c r="F66" s="121">
        <f>F67</f>
        <v>0</v>
      </c>
      <c r="G66" s="121">
        <f t="shared" ref="G66:I66" si="24">G67</f>
        <v>0</v>
      </c>
      <c r="H66" s="121">
        <f t="shared" si="24"/>
        <v>60</v>
      </c>
      <c r="I66" s="121">
        <f t="shared" si="24"/>
        <v>254.63</v>
      </c>
      <c r="J66" s="34" t="e">
        <f>I66/F66*100</f>
        <v>#DIV/0!</v>
      </c>
      <c r="K66" s="34">
        <f>I66/H66*100</f>
        <v>424.38333333333327</v>
      </c>
    </row>
    <row r="67" spans="1:11" ht="30" customHeight="1" x14ac:dyDescent="0.25">
      <c r="A67" s="35"/>
      <c r="B67" s="35"/>
      <c r="C67" s="36">
        <v>381</v>
      </c>
      <c r="D67" s="36"/>
      <c r="E67" s="36" t="s">
        <v>75</v>
      </c>
      <c r="F67" s="121">
        <v>0</v>
      </c>
      <c r="G67" s="121">
        <v>0</v>
      </c>
      <c r="H67" s="121">
        <v>60</v>
      </c>
      <c r="I67" s="34">
        <v>254.63</v>
      </c>
      <c r="J67" s="34" t="e">
        <f>I67/F67*100</f>
        <v>#DIV/0!</v>
      </c>
      <c r="K67" s="34">
        <f>I67/H67*100</f>
        <v>424.38333333333327</v>
      </c>
    </row>
    <row r="68" spans="1:11" ht="30" customHeight="1" x14ac:dyDescent="0.25">
      <c r="A68" s="100">
        <v>4</v>
      </c>
      <c r="B68" s="100"/>
      <c r="C68" s="100"/>
      <c r="D68" s="100"/>
      <c r="E68" s="88" t="s">
        <v>6</v>
      </c>
      <c r="F68" s="121">
        <f>F69</f>
        <v>24842.769999999997</v>
      </c>
      <c r="G68" s="121">
        <f t="shared" ref="G68:I68" si="25">G69</f>
        <v>75000</v>
      </c>
      <c r="H68" s="121">
        <f t="shared" si="25"/>
        <v>20000</v>
      </c>
      <c r="I68" s="121">
        <f t="shared" si="25"/>
        <v>17403.23</v>
      </c>
      <c r="J68" s="34">
        <f t="shared" si="16"/>
        <v>70.053500475188571</v>
      </c>
      <c r="K68" s="34">
        <f t="shared" si="17"/>
        <v>87.01615000000001</v>
      </c>
    </row>
    <row r="69" spans="1:11" ht="30" customHeight="1" x14ac:dyDescent="0.25">
      <c r="A69" s="32"/>
      <c r="B69" s="32">
        <v>42</v>
      </c>
      <c r="C69" s="32"/>
      <c r="D69" s="32"/>
      <c r="E69" s="88" t="s">
        <v>68</v>
      </c>
      <c r="F69" s="121">
        <f>SUM(F70:F72)</f>
        <v>24842.769999999997</v>
      </c>
      <c r="G69" s="121">
        <f t="shared" ref="G69:I69" si="26">SUM(G70:G72)</f>
        <v>75000</v>
      </c>
      <c r="H69" s="121">
        <f t="shared" si="26"/>
        <v>20000</v>
      </c>
      <c r="I69" s="121">
        <f t="shared" si="26"/>
        <v>17403.23</v>
      </c>
      <c r="J69" s="34">
        <f t="shared" si="16"/>
        <v>70.053500475188571</v>
      </c>
      <c r="K69" s="34">
        <f t="shared" si="17"/>
        <v>87.01615000000001</v>
      </c>
    </row>
    <row r="70" spans="1:11" ht="30" customHeight="1" x14ac:dyDescent="0.25">
      <c r="A70" s="32"/>
      <c r="B70" s="32"/>
      <c r="C70" s="32">
        <v>421</v>
      </c>
      <c r="D70" s="32"/>
      <c r="E70" s="88" t="s">
        <v>107</v>
      </c>
      <c r="F70" s="121">
        <v>0</v>
      </c>
      <c r="G70" s="121">
        <v>50000</v>
      </c>
      <c r="H70" s="121">
        <v>0</v>
      </c>
      <c r="I70" s="34">
        <v>0</v>
      </c>
      <c r="J70" s="34" t="e">
        <f t="shared" si="16"/>
        <v>#DIV/0!</v>
      </c>
      <c r="K70" s="34" t="e">
        <f t="shared" si="17"/>
        <v>#DIV/0!</v>
      </c>
    </row>
    <row r="71" spans="1:11" ht="30" customHeight="1" x14ac:dyDescent="0.25">
      <c r="A71" s="32"/>
      <c r="B71" s="32"/>
      <c r="C71" s="36">
        <v>422</v>
      </c>
      <c r="D71" s="36"/>
      <c r="E71" s="36" t="s">
        <v>69</v>
      </c>
      <c r="F71" s="121">
        <v>9440.31</v>
      </c>
      <c r="G71" s="121">
        <v>5000</v>
      </c>
      <c r="H71" s="122">
        <v>0</v>
      </c>
      <c r="I71" s="34">
        <v>1406.75</v>
      </c>
      <c r="J71" s="34">
        <f t="shared" si="16"/>
        <v>14.901523360991323</v>
      </c>
      <c r="K71" s="34" t="e">
        <f t="shared" si="17"/>
        <v>#DIV/0!</v>
      </c>
    </row>
    <row r="72" spans="1:11" ht="30" customHeight="1" x14ac:dyDescent="0.25">
      <c r="A72" s="32"/>
      <c r="B72" s="32"/>
      <c r="C72" s="36">
        <v>424</v>
      </c>
      <c r="D72" s="36"/>
      <c r="E72" s="36" t="s">
        <v>70</v>
      </c>
      <c r="F72" s="121">
        <v>15402.46</v>
      </c>
      <c r="G72" s="121">
        <v>20000</v>
      </c>
      <c r="H72" s="122">
        <v>20000</v>
      </c>
      <c r="I72" s="34">
        <v>15996.48</v>
      </c>
      <c r="J72" s="34">
        <f t="shared" si="16"/>
        <v>103.85665666393551</v>
      </c>
      <c r="K72" s="34">
        <f t="shared" si="17"/>
        <v>79.982399999999998</v>
      </c>
    </row>
    <row r="73" spans="1:11" ht="15.75" x14ac:dyDescent="0.25">
      <c r="A73" s="101"/>
      <c r="B73" s="101"/>
      <c r="C73" s="101"/>
      <c r="D73" s="101"/>
      <c r="E73" s="101"/>
      <c r="F73" s="101"/>
      <c r="G73" s="101"/>
      <c r="H73" s="101"/>
      <c r="I73" s="101"/>
      <c r="J73" s="101"/>
      <c r="K73" s="101"/>
    </row>
    <row r="74" spans="1:11" ht="15.75" x14ac:dyDescent="0.25">
      <c r="A74" s="101"/>
      <c r="B74" s="101"/>
      <c r="C74" s="101"/>
      <c r="D74" s="101"/>
      <c r="E74" s="101"/>
      <c r="F74" s="101"/>
      <c r="G74" s="101"/>
      <c r="H74" s="101"/>
      <c r="I74" s="101"/>
      <c r="J74" s="101"/>
      <c r="K74" s="101"/>
    </row>
    <row r="75" spans="1:11" ht="24.95" customHeight="1" x14ac:dyDescent="0.25">
      <c r="A75" s="52" t="s">
        <v>148</v>
      </c>
      <c r="B75" s="51"/>
      <c r="C75" s="51"/>
      <c r="D75" s="51"/>
      <c r="E75" s="51"/>
      <c r="F75" s="51"/>
      <c r="G75" s="51"/>
      <c r="H75" s="51"/>
      <c r="I75" s="52" t="s">
        <v>109</v>
      </c>
      <c r="J75" s="51"/>
      <c r="K75" s="55"/>
    </row>
    <row r="76" spans="1:11" ht="24.95" customHeight="1" x14ac:dyDescent="0.25">
      <c r="A76" s="52" t="s">
        <v>149</v>
      </c>
      <c r="B76" s="51"/>
      <c r="C76" s="51"/>
      <c r="D76" s="51"/>
      <c r="E76" s="51"/>
      <c r="F76" s="51"/>
      <c r="G76" s="51"/>
      <c r="H76" s="51"/>
      <c r="I76" s="52" t="s">
        <v>110</v>
      </c>
      <c r="J76" s="51"/>
      <c r="K76" s="55"/>
    </row>
    <row r="77" spans="1:11" ht="19.5" customHeight="1" x14ac:dyDescent="0.25">
      <c r="A77" s="116" t="s">
        <v>147</v>
      </c>
      <c r="B77" s="7"/>
      <c r="C77" s="7"/>
      <c r="D77" s="7"/>
      <c r="E77" s="7"/>
      <c r="F77" s="7"/>
      <c r="G77" s="7"/>
      <c r="H77" s="7"/>
      <c r="I77" s="7"/>
      <c r="J77" s="7"/>
      <c r="K77" s="7"/>
    </row>
    <row r="78" spans="1:11" ht="19.5" customHeight="1" x14ac:dyDescent="0.25"/>
    <row r="79" spans="1:11" ht="19.5" customHeight="1" x14ac:dyDescent="0.25">
      <c r="A79" s="117"/>
    </row>
    <row r="80" spans="1:11" ht="19.5" customHeight="1" x14ac:dyDescent="0.25"/>
  </sheetData>
  <mergeCells count="8">
    <mergeCell ref="A39:E39"/>
    <mergeCell ref="A40:E40"/>
    <mergeCell ref="A2:K2"/>
    <mergeCell ref="A3:E3"/>
    <mergeCell ref="A4:K4"/>
    <mergeCell ref="A6:K6"/>
    <mergeCell ref="A8:E8"/>
    <mergeCell ref="A9:E9"/>
  </mergeCells>
  <pageMargins left="0.7" right="0.7" top="0.75" bottom="0.75" header="0.3" footer="0.3"/>
  <pageSetup paperSize="9" scale="6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23"/>
  <sheetViews>
    <sheetView workbookViewId="0">
      <selection activeCell="A20" sqref="A20:A22"/>
    </sheetView>
  </sheetViews>
  <sheetFormatPr defaultRowHeight="15" x14ac:dyDescent="0.25"/>
  <cols>
    <col min="1" max="1" width="37.7109375" customWidth="1"/>
    <col min="2" max="5" width="25.28515625" customWidth="1"/>
    <col min="6" max="7" width="15.7109375" customWidth="1"/>
  </cols>
  <sheetData>
    <row r="2" spans="1:7" ht="36" customHeight="1" x14ac:dyDescent="0.25">
      <c r="A2" s="86" t="s">
        <v>114</v>
      </c>
      <c r="B2" s="85"/>
      <c r="C2" s="85"/>
      <c r="D2" s="2"/>
      <c r="E2" s="3"/>
      <c r="F2" s="3"/>
      <c r="G2" s="3"/>
    </row>
    <row r="3" spans="1:7" ht="24.95" customHeight="1" x14ac:dyDescent="0.25">
      <c r="A3" s="14"/>
      <c r="B3" s="2"/>
      <c r="C3" s="2"/>
      <c r="D3" s="2"/>
      <c r="E3" s="3"/>
      <c r="F3" s="3"/>
      <c r="G3" s="3"/>
    </row>
    <row r="4" spans="1:7" ht="24.95" customHeight="1" x14ac:dyDescent="0.25">
      <c r="A4" s="127" t="s">
        <v>29</v>
      </c>
      <c r="B4" s="127"/>
      <c r="C4" s="127"/>
      <c r="D4" s="127"/>
      <c r="E4" s="127"/>
      <c r="F4" s="127"/>
      <c r="G4" s="127"/>
    </row>
    <row r="5" spans="1:7" ht="18" x14ac:dyDescent="0.25">
      <c r="A5" s="2"/>
      <c r="B5" s="2"/>
      <c r="C5" s="2"/>
      <c r="D5" s="2"/>
      <c r="E5" s="3"/>
      <c r="F5" s="3"/>
      <c r="G5" s="3"/>
    </row>
    <row r="6" spans="1:7" ht="33.75" customHeight="1" x14ac:dyDescent="0.25">
      <c r="A6" s="70" t="s">
        <v>7</v>
      </c>
      <c r="B6" s="70" t="s">
        <v>137</v>
      </c>
      <c r="C6" s="70" t="s">
        <v>77</v>
      </c>
      <c r="D6" s="70" t="s">
        <v>78</v>
      </c>
      <c r="E6" s="70" t="s">
        <v>138</v>
      </c>
      <c r="F6" s="70" t="s">
        <v>14</v>
      </c>
      <c r="G6" s="70" t="s">
        <v>38</v>
      </c>
    </row>
    <row r="7" spans="1:7" ht="15.75" x14ac:dyDescent="0.25">
      <c r="A7" s="70">
        <v>1</v>
      </c>
      <c r="B7" s="70">
        <v>2</v>
      </c>
      <c r="C7" s="70">
        <v>3</v>
      </c>
      <c r="D7" s="70">
        <v>4</v>
      </c>
      <c r="E7" s="70">
        <v>5</v>
      </c>
      <c r="F7" s="70" t="s">
        <v>26</v>
      </c>
      <c r="G7" s="70" t="s">
        <v>27</v>
      </c>
    </row>
    <row r="8" spans="1:7" ht="24.95" customHeight="1" x14ac:dyDescent="0.25">
      <c r="A8" s="16" t="s">
        <v>35</v>
      </c>
      <c r="B8" s="17">
        <f>SUM(B10:B11)</f>
        <v>1642541.96</v>
      </c>
      <c r="C8" s="17">
        <f>SUM(C10:C11)</f>
        <v>1836335</v>
      </c>
      <c r="D8" s="17">
        <f>SUM(D10:D11)</f>
        <v>1989333.59</v>
      </c>
      <c r="E8" s="18">
        <f t="shared" ref="E8" si="0">SUM(E10:E11)</f>
        <v>1816720.58</v>
      </c>
      <c r="F8" s="19">
        <f>E8/B8*100</f>
        <v>110.60421129211215</v>
      </c>
      <c r="G8" s="20">
        <f>E8/D8*100</f>
        <v>91.323073673128903</v>
      </c>
    </row>
    <row r="9" spans="1:7" ht="24.95" customHeight="1" x14ac:dyDescent="0.25">
      <c r="A9" s="16" t="s">
        <v>12</v>
      </c>
      <c r="B9" s="21"/>
      <c r="C9" s="21"/>
      <c r="D9" s="21"/>
      <c r="E9" s="22"/>
      <c r="F9" s="19"/>
      <c r="G9" s="20"/>
    </row>
    <row r="10" spans="1:7" ht="24.95" customHeight="1" x14ac:dyDescent="0.25">
      <c r="A10" s="23" t="s">
        <v>3</v>
      </c>
      <c r="B10" s="21">
        <v>1642541.96</v>
      </c>
      <c r="C10" s="21">
        <v>1836335</v>
      </c>
      <c r="D10" s="21">
        <v>1969333.59</v>
      </c>
      <c r="E10" s="22">
        <v>1816720.58</v>
      </c>
      <c r="F10" s="19">
        <f t="shared" ref="F10:F13" si="1">E10/B10*100</f>
        <v>110.60421129211215</v>
      </c>
      <c r="G10" s="20">
        <f t="shared" ref="G10:G17" si="2">E10/D10*100</f>
        <v>92.250525214471153</v>
      </c>
    </row>
    <row r="11" spans="1:7" ht="24.95" customHeight="1" x14ac:dyDescent="0.25">
      <c r="A11" s="24" t="s">
        <v>13</v>
      </c>
      <c r="B11" s="21"/>
      <c r="C11" s="21"/>
      <c r="D11" s="21">
        <v>20000</v>
      </c>
      <c r="E11" s="22">
        <v>0</v>
      </c>
      <c r="F11" s="19" t="e">
        <f t="shared" si="1"/>
        <v>#DIV/0!</v>
      </c>
      <c r="G11" s="20">
        <f t="shared" si="2"/>
        <v>0</v>
      </c>
    </row>
    <row r="12" spans="1:7" ht="39.950000000000003" customHeight="1" x14ac:dyDescent="0.25">
      <c r="A12" s="25"/>
      <c r="B12" s="21"/>
      <c r="C12" s="21"/>
      <c r="D12" s="21"/>
      <c r="E12" s="22"/>
      <c r="F12" s="19"/>
      <c r="G12" s="20"/>
    </row>
    <row r="13" spans="1:7" ht="24.95" customHeight="1" x14ac:dyDescent="0.25">
      <c r="A13" s="16" t="s">
        <v>36</v>
      </c>
      <c r="B13" s="26">
        <f>SUM(B15:B16)</f>
        <v>1638294.56</v>
      </c>
      <c r="C13" s="26">
        <f t="shared" ref="C13:E13" si="3">SUM(C15:C16)</f>
        <v>1836335</v>
      </c>
      <c r="D13" s="26">
        <f t="shared" si="3"/>
        <v>1989333.59</v>
      </c>
      <c r="E13" s="26">
        <f t="shared" si="3"/>
        <v>1957053.84</v>
      </c>
      <c r="F13" s="19">
        <f t="shared" si="1"/>
        <v>119.45677461078795</v>
      </c>
      <c r="G13" s="20">
        <f t="shared" si="2"/>
        <v>98.377358620883697</v>
      </c>
    </row>
    <row r="14" spans="1:7" ht="24.95" customHeight="1" x14ac:dyDescent="0.25">
      <c r="A14" s="16" t="s">
        <v>12</v>
      </c>
      <c r="B14" s="21"/>
      <c r="C14" s="21"/>
      <c r="D14" s="21"/>
      <c r="E14" s="22"/>
      <c r="F14" s="19"/>
      <c r="G14" s="20"/>
    </row>
    <row r="15" spans="1:7" ht="24.95" customHeight="1" x14ac:dyDescent="0.25">
      <c r="A15" s="23" t="s">
        <v>4</v>
      </c>
      <c r="B15" s="21">
        <v>1613451.79</v>
      </c>
      <c r="C15" s="21">
        <v>1761335</v>
      </c>
      <c r="D15" s="21">
        <v>1969333.59</v>
      </c>
      <c r="E15" s="22">
        <v>1939650.61</v>
      </c>
      <c r="F15" s="19">
        <f>E15/B15*100</f>
        <v>120.21745068689039</v>
      </c>
      <c r="G15" s="20">
        <f t="shared" si="2"/>
        <v>98.492739871460785</v>
      </c>
    </row>
    <row r="16" spans="1:7" ht="24.95" customHeight="1" x14ac:dyDescent="0.25">
      <c r="A16" s="24" t="s">
        <v>6</v>
      </c>
      <c r="B16" s="21">
        <v>24842.77</v>
      </c>
      <c r="C16" s="21">
        <v>75000</v>
      </c>
      <c r="D16" s="21">
        <v>20000</v>
      </c>
      <c r="E16" s="22">
        <v>17403.23</v>
      </c>
      <c r="F16" s="19">
        <f>E16/B16*100</f>
        <v>70.053500475188557</v>
      </c>
      <c r="G16" s="20">
        <f t="shared" si="2"/>
        <v>87.01615000000001</v>
      </c>
    </row>
    <row r="17" spans="1:10" ht="24.95" customHeight="1" x14ac:dyDescent="0.25">
      <c r="A17" s="24" t="s">
        <v>60</v>
      </c>
      <c r="B17" s="21">
        <f>B8-B13</f>
        <v>4247.3999999999069</v>
      </c>
      <c r="C17" s="21">
        <f t="shared" ref="C17:E17" si="4">C8-C13</f>
        <v>0</v>
      </c>
      <c r="D17" s="21">
        <f t="shared" si="4"/>
        <v>0</v>
      </c>
      <c r="E17" s="21">
        <f t="shared" si="4"/>
        <v>-140333.26</v>
      </c>
      <c r="F17" s="19"/>
      <c r="G17" s="20" t="e">
        <f t="shared" si="2"/>
        <v>#DIV/0!</v>
      </c>
    </row>
    <row r="19" spans="1:10" ht="1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</row>
    <row r="20" spans="1:10" ht="16.5" x14ac:dyDescent="0.3">
      <c r="A20" s="52" t="s">
        <v>148</v>
      </c>
      <c r="B20" s="45"/>
      <c r="C20" s="45"/>
      <c r="D20" s="45"/>
      <c r="E20" s="52" t="s">
        <v>109</v>
      </c>
      <c r="F20" s="45"/>
      <c r="H20" s="45"/>
      <c r="I20" s="52"/>
      <c r="J20" s="45"/>
    </row>
    <row r="21" spans="1:10" ht="16.5" x14ac:dyDescent="0.3">
      <c r="A21" s="52" t="s">
        <v>149</v>
      </c>
      <c r="B21" s="45"/>
      <c r="C21" s="45"/>
      <c r="D21" s="45"/>
      <c r="E21" s="52" t="s">
        <v>110</v>
      </c>
      <c r="F21" s="45"/>
      <c r="H21" s="45"/>
      <c r="I21" s="52"/>
      <c r="J21" s="45"/>
    </row>
    <row r="22" spans="1:10" x14ac:dyDescent="0.25">
      <c r="A22" s="116" t="s">
        <v>147</v>
      </c>
    </row>
    <row r="23" spans="1:10" x14ac:dyDescent="0.25">
      <c r="A23" s="116"/>
    </row>
  </sheetData>
  <mergeCells count="1">
    <mergeCell ref="A4:G4"/>
  </mergeCells>
  <pageMargins left="0.7" right="0.7" top="0.75" bottom="0.75" header="0.3" footer="0.3"/>
  <pageSetup paperSize="9" scale="7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22"/>
  <sheetViews>
    <sheetView workbookViewId="0">
      <selection activeCell="A19" sqref="A19"/>
    </sheetView>
  </sheetViews>
  <sheetFormatPr defaultRowHeight="15" x14ac:dyDescent="0.25"/>
  <cols>
    <col min="1" max="1" width="37.7109375" customWidth="1"/>
    <col min="2" max="5" width="25.28515625" customWidth="1"/>
    <col min="6" max="7" width="15.7109375" customWidth="1"/>
  </cols>
  <sheetData>
    <row r="2" spans="1:7" ht="36" x14ac:dyDescent="0.3">
      <c r="A2" s="46" t="s">
        <v>111</v>
      </c>
      <c r="B2" s="72"/>
      <c r="C2" s="72"/>
      <c r="D2" s="72"/>
      <c r="E2" s="72"/>
      <c r="F2" s="72"/>
      <c r="G2" s="72"/>
    </row>
    <row r="3" spans="1:7" ht="18.75" x14ac:dyDescent="0.3">
      <c r="A3" s="72"/>
      <c r="B3" s="72"/>
      <c r="C3" s="72"/>
      <c r="D3" s="72"/>
      <c r="E3" s="72"/>
      <c r="F3" s="72"/>
      <c r="G3" s="72"/>
    </row>
    <row r="4" spans="1:7" ht="18" x14ac:dyDescent="0.25">
      <c r="A4" s="2"/>
      <c r="B4" s="2"/>
      <c r="C4" s="2"/>
      <c r="D4" s="2"/>
      <c r="E4" s="73"/>
      <c r="F4" s="73"/>
      <c r="G4" s="73"/>
    </row>
    <row r="5" spans="1:7" ht="30" customHeight="1" x14ac:dyDescent="0.25">
      <c r="A5" s="158" t="s">
        <v>30</v>
      </c>
      <c r="B5" s="158"/>
      <c r="C5" s="158"/>
      <c r="D5" s="158"/>
      <c r="E5" s="158"/>
      <c r="F5" s="158"/>
      <c r="G5" s="158"/>
    </row>
    <row r="6" spans="1:7" ht="18" x14ac:dyDescent="0.25">
      <c r="A6" s="2"/>
      <c r="B6" s="2"/>
      <c r="C6" s="2"/>
      <c r="D6" s="2"/>
      <c r="E6" s="73"/>
      <c r="F6" s="73"/>
      <c r="G6" s="73"/>
    </row>
    <row r="7" spans="1:7" ht="31.5" x14ac:dyDescent="0.25">
      <c r="A7" s="70" t="s">
        <v>7</v>
      </c>
      <c r="B7" s="70" t="s">
        <v>145</v>
      </c>
      <c r="C7" s="70" t="s">
        <v>77</v>
      </c>
      <c r="D7" s="70" t="s">
        <v>78</v>
      </c>
      <c r="E7" s="70" t="s">
        <v>146</v>
      </c>
      <c r="F7" s="70" t="s">
        <v>14</v>
      </c>
      <c r="G7" s="70" t="s">
        <v>38</v>
      </c>
    </row>
    <row r="8" spans="1:7" ht="24.95" customHeight="1" x14ac:dyDescent="0.25">
      <c r="A8" s="70">
        <v>1</v>
      </c>
      <c r="B8" s="70">
        <v>2</v>
      </c>
      <c r="C8" s="70">
        <v>3</v>
      </c>
      <c r="D8" s="70">
        <v>4</v>
      </c>
      <c r="E8" s="70">
        <v>5</v>
      </c>
      <c r="F8" s="70" t="s">
        <v>26</v>
      </c>
      <c r="G8" s="70" t="s">
        <v>27</v>
      </c>
    </row>
    <row r="9" spans="1:7" ht="24.95" customHeight="1" x14ac:dyDescent="0.25">
      <c r="A9" s="32" t="s">
        <v>36</v>
      </c>
      <c r="B9" s="76">
        <f>SUM(B11:B16)</f>
        <v>1638294.5599999998</v>
      </c>
      <c r="C9" s="76">
        <f>SUM(C11:C16)</f>
        <v>1836335</v>
      </c>
      <c r="D9" s="76">
        <f>SUM(D11:D16)</f>
        <v>1989333.59</v>
      </c>
      <c r="E9" s="33">
        <f>SUM(E11:E16)</f>
        <v>1957053.84</v>
      </c>
      <c r="F9" s="96">
        <f>E9/B9*100</f>
        <v>119.45677461078796</v>
      </c>
      <c r="G9" s="96">
        <f>E9/D9*100</f>
        <v>98.377358620883697</v>
      </c>
    </row>
    <row r="10" spans="1:7" ht="24.95" customHeight="1" x14ac:dyDescent="0.25">
      <c r="A10" s="32" t="s">
        <v>50</v>
      </c>
      <c r="B10" s="76">
        <f>SUM(B11:B13)</f>
        <v>69004.160000000003</v>
      </c>
      <c r="C10" s="76">
        <f t="shared" ref="C10:E10" si="0">SUM(C11:C13)</f>
        <v>81135</v>
      </c>
      <c r="D10" s="76">
        <f t="shared" si="0"/>
        <v>86170</v>
      </c>
      <c r="E10" s="76">
        <f t="shared" si="0"/>
        <v>85127.84</v>
      </c>
      <c r="F10" s="96">
        <f>E10/B10*100</f>
        <v>123.36624342648325</v>
      </c>
      <c r="G10" s="96">
        <f t="shared" ref="G10:G16" si="1">E10/D10*100</f>
        <v>98.790576766856205</v>
      </c>
    </row>
    <row r="11" spans="1:7" ht="24.95" customHeight="1" x14ac:dyDescent="0.25">
      <c r="A11" s="39" t="s">
        <v>58</v>
      </c>
      <c r="B11" s="78">
        <v>62759.93</v>
      </c>
      <c r="C11" s="78">
        <v>65170</v>
      </c>
      <c r="D11" s="78">
        <v>65170</v>
      </c>
      <c r="E11" s="42">
        <v>67113.13</v>
      </c>
      <c r="F11" s="96">
        <f t="shared" ref="F11" si="2">E11/B11*100</f>
        <v>106.93627287347198</v>
      </c>
      <c r="G11" s="96">
        <f t="shared" si="1"/>
        <v>102.98163265306124</v>
      </c>
    </row>
    <row r="12" spans="1:7" ht="24.95" customHeight="1" x14ac:dyDescent="0.25">
      <c r="A12" s="39" t="s">
        <v>106</v>
      </c>
      <c r="B12" s="78">
        <v>5224.2299999999996</v>
      </c>
      <c r="C12" s="78">
        <v>13965</v>
      </c>
      <c r="D12" s="78">
        <v>19000</v>
      </c>
      <c r="E12" s="42">
        <v>11674.71</v>
      </c>
      <c r="F12" s="96">
        <f t="shared" ref="F12:F16" si="3">E12/B12*100</f>
        <v>223.47235860595723</v>
      </c>
      <c r="G12" s="96">
        <f t="shared" si="1"/>
        <v>61.445842105263146</v>
      </c>
    </row>
    <row r="13" spans="1:7" ht="24.95" customHeight="1" x14ac:dyDescent="0.25">
      <c r="A13" s="79" t="s">
        <v>144</v>
      </c>
      <c r="B13" s="78">
        <v>1020</v>
      </c>
      <c r="C13" s="78">
        <v>2000</v>
      </c>
      <c r="D13" s="78">
        <v>2000</v>
      </c>
      <c r="E13" s="42">
        <v>6340</v>
      </c>
      <c r="F13" s="96">
        <f t="shared" si="3"/>
        <v>621.56862745098044</v>
      </c>
      <c r="G13" s="96">
        <f t="shared" si="1"/>
        <v>317</v>
      </c>
    </row>
    <row r="14" spans="1:7" ht="24.95" customHeight="1" x14ac:dyDescent="0.25">
      <c r="A14" s="79"/>
      <c r="B14" s="78"/>
      <c r="C14" s="78"/>
      <c r="D14" s="78"/>
      <c r="E14" s="80"/>
      <c r="F14" s="96"/>
      <c r="G14" s="96"/>
    </row>
    <row r="15" spans="1:7" ht="24.95" customHeight="1" x14ac:dyDescent="0.25">
      <c r="A15" s="32" t="s">
        <v>128</v>
      </c>
      <c r="B15" s="78"/>
      <c r="C15" s="78"/>
      <c r="D15" s="81"/>
      <c r="E15" s="80"/>
      <c r="F15" s="96"/>
      <c r="G15" s="96" t="e">
        <f t="shared" si="1"/>
        <v>#DIV/0!</v>
      </c>
    </row>
    <row r="16" spans="1:7" ht="24.95" customHeight="1" x14ac:dyDescent="0.25">
      <c r="A16" s="25" t="s">
        <v>49</v>
      </c>
      <c r="B16" s="97">
        <v>1569290.4</v>
      </c>
      <c r="C16" s="97">
        <v>1755200</v>
      </c>
      <c r="D16" s="98">
        <v>1903163.59</v>
      </c>
      <c r="E16" s="34">
        <v>1871926</v>
      </c>
      <c r="F16" s="96">
        <f t="shared" si="3"/>
        <v>119.28486913575715</v>
      </c>
      <c r="G16" s="96">
        <f t="shared" si="1"/>
        <v>98.358649242548822</v>
      </c>
    </row>
    <row r="17" spans="1:10" ht="24.95" customHeight="1" x14ac:dyDescent="0.25">
      <c r="A17" s="82"/>
      <c r="B17" s="78"/>
      <c r="C17" s="78"/>
      <c r="D17" s="81"/>
      <c r="E17" s="80"/>
      <c r="F17" s="83"/>
      <c r="G17" s="77"/>
    </row>
    <row r="18" spans="1:10" ht="18.75" x14ac:dyDescent="0.3">
      <c r="A18" s="72"/>
      <c r="B18" s="72"/>
      <c r="C18" s="72"/>
      <c r="D18" s="72"/>
      <c r="E18" s="72"/>
      <c r="F18" s="72"/>
      <c r="G18" s="74"/>
    </row>
    <row r="19" spans="1:10" ht="18.75" x14ac:dyDescent="0.25">
      <c r="A19" s="75"/>
      <c r="B19" s="75"/>
      <c r="C19" s="75"/>
      <c r="D19" s="75"/>
      <c r="E19" s="75"/>
      <c r="F19" s="75"/>
      <c r="G19" s="75"/>
    </row>
    <row r="20" spans="1:10" ht="18.75" x14ac:dyDescent="0.3">
      <c r="A20" s="52" t="s">
        <v>148</v>
      </c>
      <c r="B20" s="84"/>
      <c r="C20" s="84"/>
      <c r="D20" s="84"/>
      <c r="E20" s="52" t="s">
        <v>109</v>
      </c>
      <c r="F20" s="84"/>
      <c r="G20" s="72"/>
      <c r="H20" s="45"/>
      <c r="I20" s="52"/>
      <c r="J20" s="45"/>
    </row>
    <row r="21" spans="1:10" ht="18.75" x14ac:dyDescent="0.3">
      <c r="A21" s="52" t="s">
        <v>149</v>
      </c>
      <c r="B21" s="84"/>
      <c r="C21" s="84"/>
      <c r="D21" s="84"/>
      <c r="E21" s="52" t="s">
        <v>110</v>
      </c>
      <c r="F21" s="84"/>
      <c r="G21" s="72"/>
      <c r="H21" s="45"/>
      <c r="I21" s="52"/>
      <c r="J21" s="45"/>
    </row>
    <row r="22" spans="1:10" x14ac:dyDescent="0.25">
      <c r="A22" s="116" t="s">
        <v>147</v>
      </c>
    </row>
  </sheetData>
  <mergeCells count="1">
    <mergeCell ref="A5:G5"/>
  </mergeCells>
  <pageMargins left="0.7" right="0.7" top="0.75" bottom="0.75" header="0.3" footer="0.3"/>
  <pageSetup paperSize="9" scale="7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32"/>
  <sheetViews>
    <sheetView topLeftCell="A2" workbookViewId="0">
      <selection activeCell="A30" sqref="A30:A32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8.42578125" customWidth="1"/>
    <col min="4" max="4" width="5.42578125" bestFit="1" customWidth="1"/>
    <col min="5" max="9" width="25.28515625" customWidth="1"/>
    <col min="10" max="11" width="15.7109375" customWidth="1"/>
  </cols>
  <sheetData>
    <row r="2" spans="1:11" ht="45" customHeight="1" x14ac:dyDescent="0.25">
      <c r="A2" s="159" t="s">
        <v>115</v>
      </c>
      <c r="B2" s="160"/>
      <c r="C2" s="160"/>
      <c r="D2" s="160"/>
      <c r="E2" s="160"/>
      <c r="F2" s="2"/>
      <c r="G2" s="2"/>
      <c r="H2" s="2"/>
      <c r="I2" s="2"/>
      <c r="J2" s="2"/>
      <c r="K2" s="2"/>
    </row>
    <row r="3" spans="1:11" ht="15.75" customHeight="1" x14ac:dyDescent="0.25">
      <c r="A3" s="161" t="s">
        <v>8</v>
      </c>
      <c r="B3" s="161"/>
      <c r="C3" s="161"/>
      <c r="D3" s="161"/>
      <c r="E3" s="161"/>
      <c r="F3" s="161"/>
      <c r="G3" s="161"/>
      <c r="H3" s="161"/>
      <c r="I3" s="161"/>
      <c r="J3" s="161"/>
      <c r="K3" s="161"/>
    </row>
    <row r="4" spans="1:11" ht="18" x14ac:dyDescent="0.25">
      <c r="A4" s="2"/>
      <c r="B4" s="2"/>
      <c r="C4" s="2"/>
      <c r="D4" s="2"/>
      <c r="E4" s="2"/>
      <c r="F4" s="2"/>
      <c r="G4" s="2"/>
      <c r="H4" s="2"/>
      <c r="I4" s="3"/>
      <c r="J4" s="3"/>
      <c r="K4" s="3"/>
    </row>
    <row r="5" spans="1:11" ht="18" x14ac:dyDescent="0.25">
      <c r="A5" s="2"/>
      <c r="B5" s="2"/>
      <c r="C5" s="2"/>
      <c r="D5" s="2"/>
      <c r="E5" s="2"/>
      <c r="F5" s="2"/>
      <c r="G5" s="2"/>
      <c r="H5" s="2"/>
      <c r="I5" s="3"/>
      <c r="J5" s="3"/>
      <c r="K5" s="3"/>
    </row>
    <row r="6" spans="1:11" ht="18" customHeight="1" x14ac:dyDescent="0.25">
      <c r="A6" s="162" t="s">
        <v>41</v>
      </c>
      <c r="B6" s="162"/>
      <c r="C6" s="162"/>
      <c r="D6" s="162"/>
      <c r="E6" s="162"/>
      <c r="F6" s="162"/>
      <c r="G6" s="162"/>
      <c r="H6" s="162"/>
      <c r="I6" s="162"/>
      <c r="J6" s="162"/>
      <c r="K6" s="162"/>
    </row>
    <row r="7" spans="1:11" ht="15.75" customHeight="1" x14ac:dyDescent="0.25">
      <c r="A7" s="162" t="s">
        <v>31</v>
      </c>
      <c r="B7" s="162"/>
      <c r="C7" s="162"/>
      <c r="D7" s="162"/>
      <c r="E7" s="162"/>
      <c r="F7" s="162"/>
      <c r="G7" s="162"/>
      <c r="H7" s="162"/>
      <c r="I7" s="162"/>
      <c r="J7" s="162"/>
      <c r="K7" s="162"/>
    </row>
    <row r="8" spans="1:11" ht="18" x14ac:dyDescent="0.25">
      <c r="A8" s="2"/>
      <c r="B8" s="2"/>
      <c r="C8" s="2"/>
      <c r="D8" s="2"/>
      <c r="E8" s="2"/>
      <c r="F8" s="2"/>
      <c r="G8" s="2"/>
      <c r="H8" s="2"/>
      <c r="I8" s="3"/>
      <c r="J8" s="3"/>
      <c r="K8" s="3"/>
    </row>
    <row r="9" spans="1:11" ht="47.25" x14ac:dyDescent="0.25">
      <c r="A9" s="155" t="s">
        <v>7</v>
      </c>
      <c r="B9" s="156"/>
      <c r="C9" s="156"/>
      <c r="D9" s="156"/>
      <c r="E9" s="157"/>
      <c r="F9" s="93" t="s">
        <v>72</v>
      </c>
      <c r="G9" s="93" t="s">
        <v>77</v>
      </c>
      <c r="H9" s="93" t="s">
        <v>78</v>
      </c>
      <c r="I9" s="93" t="s">
        <v>79</v>
      </c>
      <c r="J9" s="93" t="s">
        <v>14</v>
      </c>
      <c r="K9" s="93" t="s">
        <v>38</v>
      </c>
    </row>
    <row r="10" spans="1:11" ht="15.75" x14ac:dyDescent="0.25">
      <c r="A10" s="155">
        <v>1</v>
      </c>
      <c r="B10" s="156"/>
      <c r="C10" s="156"/>
      <c r="D10" s="156"/>
      <c r="E10" s="157"/>
      <c r="F10" s="93">
        <v>2</v>
      </c>
      <c r="G10" s="93">
        <v>3</v>
      </c>
      <c r="H10" s="93">
        <v>4</v>
      </c>
      <c r="I10" s="93">
        <v>5</v>
      </c>
      <c r="J10" s="93" t="s">
        <v>26</v>
      </c>
      <c r="K10" s="93" t="s">
        <v>27</v>
      </c>
    </row>
    <row r="11" spans="1:11" ht="39.950000000000003" customHeight="1" x14ac:dyDescent="0.25">
      <c r="A11" s="36">
        <v>6</v>
      </c>
      <c r="B11" s="38"/>
      <c r="C11" s="38"/>
      <c r="D11" s="38"/>
      <c r="E11" s="37" t="s">
        <v>51</v>
      </c>
      <c r="F11" s="33">
        <f>SUM(F12:F21)</f>
        <v>1388794.53</v>
      </c>
      <c r="G11" s="33">
        <f t="shared" ref="G11:I11" si="0">SUM(G12:G21)</f>
        <v>1528835</v>
      </c>
      <c r="H11" s="33">
        <f t="shared" si="0"/>
        <v>1643845.5</v>
      </c>
      <c r="I11" s="33">
        <f t="shared" si="0"/>
        <v>1496999.3699999996</v>
      </c>
      <c r="J11" s="95">
        <f>I11/F11*100</f>
        <v>107.79127780694813</v>
      </c>
      <c r="K11" s="95">
        <f>I11/H11*100</f>
        <v>91.066914135178749</v>
      </c>
    </row>
    <row r="12" spans="1:11" ht="47.25" x14ac:dyDescent="0.25">
      <c r="A12" s="36"/>
      <c r="B12" s="38">
        <v>6331</v>
      </c>
      <c r="C12" s="38"/>
      <c r="D12" s="38"/>
      <c r="E12" s="39" t="s">
        <v>140</v>
      </c>
      <c r="F12" s="41">
        <v>2368.15</v>
      </c>
      <c r="G12" s="41">
        <v>0</v>
      </c>
      <c r="H12" s="41">
        <v>1000</v>
      </c>
      <c r="I12" s="41">
        <v>672.89</v>
      </c>
      <c r="J12" s="95">
        <f>I12/F12*100</f>
        <v>28.414162954204759</v>
      </c>
      <c r="K12" s="95">
        <f>I12/H12*100</f>
        <v>67.289000000000001</v>
      </c>
    </row>
    <row r="13" spans="1:11" ht="31.5" x14ac:dyDescent="0.25">
      <c r="A13" s="36"/>
      <c r="B13" s="38">
        <v>6341</v>
      </c>
      <c r="C13" s="38"/>
      <c r="D13" s="38"/>
      <c r="E13" s="39" t="s">
        <v>136</v>
      </c>
      <c r="F13" s="41">
        <v>23954.04</v>
      </c>
      <c r="G13" s="41">
        <v>0</v>
      </c>
      <c r="H13" s="41">
        <v>0</v>
      </c>
      <c r="I13" s="41">
        <v>0</v>
      </c>
      <c r="J13" s="95">
        <f>I13/F13*100</f>
        <v>0</v>
      </c>
      <c r="K13" s="95" t="e">
        <f>I13/H13*100</f>
        <v>#DIV/0!</v>
      </c>
    </row>
    <row r="14" spans="1:11" ht="47.25" x14ac:dyDescent="0.25">
      <c r="A14" s="35"/>
      <c r="B14" s="38">
        <v>63612</v>
      </c>
      <c r="C14" s="38"/>
      <c r="D14" s="38"/>
      <c r="E14" s="39" t="s">
        <v>123</v>
      </c>
      <c r="F14" s="28">
        <v>1281031.49</v>
      </c>
      <c r="G14" s="28">
        <v>1422500</v>
      </c>
      <c r="H14" s="28">
        <v>1529175.5</v>
      </c>
      <c r="I14" s="22">
        <v>1371850.23</v>
      </c>
      <c r="J14" s="95">
        <f t="shared" ref="J14:J27" si="1">I14/F14*100</f>
        <v>107.0895009770603</v>
      </c>
      <c r="K14" s="95">
        <f t="shared" ref="K14:K27" si="2">I14/H14*100</f>
        <v>89.711758395292108</v>
      </c>
    </row>
    <row r="15" spans="1:11" ht="39.950000000000003" customHeight="1" x14ac:dyDescent="0.25">
      <c r="A15" s="35"/>
      <c r="B15" s="38">
        <v>63612</v>
      </c>
      <c r="C15" s="38"/>
      <c r="D15" s="38"/>
      <c r="E15" s="39" t="s">
        <v>124</v>
      </c>
      <c r="F15" s="28">
        <v>62795.61</v>
      </c>
      <c r="G15" s="28">
        <v>65170</v>
      </c>
      <c r="H15" s="28">
        <v>65170</v>
      </c>
      <c r="I15" s="22">
        <v>66304.490000000005</v>
      </c>
      <c r="J15" s="95">
        <f t="shared" si="1"/>
        <v>105.5877791457078</v>
      </c>
      <c r="K15" s="95">
        <f t="shared" si="2"/>
        <v>101.74081632653062</v>
      </c>
    </row>
    <row r="16" spans="1:11" ht="39.950000000000003" customHeight="1" x14ac:dyDescent="0.25">
      <c r="A16" s="35"/>
      <c r="B16" s="38">
        <v>63622</v>
      </c>
      <c r="C16" s="38"/>
      <c r="D16" s="38"/>
      <c r="E16" s="39" t="s">
        <v>52</v>
      </c>
      <c r="F16" s="28">
        <v>1857.49</v>
      </c>
      <c r="G16" s="28">
        <v>0</v>
      </c>
      <c r="H16" s="28">
        <v>20000</v>
      </c>
      <c r="I16" s="22">
        <v>32913.94</v>
      </c>
      <c r="J16" s="95">
        <f>I16/F16*100</f>
        <v>1771.9578571082484</v>
      </c>
      <c r="K16" s="95">
        <f t="shared" si="2"/>
        <v>164.56970000000001</v>
      </c>
    </row>
    <row r="17" spans="1:11" s="12" customFormat="1" ht="47.25" x14ac:dyDescent="0.25">
      <c r="A17" s="90"/>
      <c r="B17" s="79">
        <v>63812</v>
      </c>
      <c r="C17" s="79"/>
      <c r="D17" s="79"/>
      <c r="E17" s="123" t="s">
        <v>125</v>
      </c>
      <c r="F17" s="28">
        <v>2384.75</v>
      </c>
      <c r="G17" s="28">
        <v>21000</v>
      </c>
      <c r="H17" s="28">
        <v>5000</v>
      </c>
      <c r="I17" s="22">
        <v>1758.38</v>
      </c>
      <c r="J17" s="95">
        <f t="shared" si="1"/>
        <v>73.734353705839197</v>
      </c>
      <c r="K17" s="95">
        <f t="shared" si="2"/>
        <v>35.167600000000007</v>
      </c>
    </row>
    <row r="18" spans="1:11" ht="39.950000000000003" customHeight="1" x14ac:dyDescent="0.25">
      <c r="A18" s="43"/>
      <c r="B18" s="82">
        <v>64224</v>
      </c>
      <c r="C18" s="82"/>
      <c r="D18" s="82"/>
      <c r="E18" s="123" t="s">
        <v>120</v>
      </c>
      <c r="F18" s="28">
        <v>0</v>
      </c>
      <c r="G18" s="28">
        <v>0</v>
      </c>
      <c r="H18" s="94">
        <v>2000</v>
      </c>
      <c r="I18" s="22">
        <v>1265</v>
      </c>
      <c r="J18" s="95" t="e">
        <f t="shared" si="1"/>
        <v>#DIV/0!</v>
      </c>
      <c r="K18" s="95">
        <f t="shared" si="2"/>
        <v>63.249999999999993</v>
      </c>
    </row>
    <row r="19" spans="1:11" ht="39.950000000000003" customHeight="1" x14ac:dyDescent="0.25">
      <c r="A19" s="43"/>
      <c r="B19" s="82">
        <v>65264</v>
      </c>
      <c r="C19" s="82"/>
      <c r="D19" s="39"/>
      <c r="E19" s="39" t="s">
        <v>121</v>
      </c>
      <c r="F19" s="28">
        <v>11999.74</v>
      </c>
      <c r="G19" s="28">
        <v>15965</v>
      </c>
      <c r="H19" s="94">
        <v>19000</v>
      </c>
      <c r="I19" s="22">
        <v>20402.48</v>
      </c>
      <c r="J19" s="95">
        <f t="shared" si="1"/>
        <v>170.02435052759478</v>
      </c>
      <c r="K19" s="95">
        <f t="shared" si="2"/>
        <v>107.38147368421052</v>
      </c>
    </row>
    <row r="20" spans="1:11" ht="31.5" x14ac:dyDescent="0.25">
      <c r="A20" s="43"/>
      <c r="B20" s="79">
        <v>6614</v>
      </c>
      <c r="C20" s="79"/>
      <c r="D20" s="79"/>
      <c r="E20" s="123" t="s">
        <v>141</v>
      </c>
      <c r="F20" s="28">
        <v>849.5</v>
      </c>
      <c r="G20" s="28">
        <v>4200</v>
      </c>
      <c r="H20" s="94">
        <v>2500</v>
      </c>
      <c r="I20" s="22">
        <v>1831.96</v>
      </c>
      <c r="J20" s="95">
        <f t="shared" si="1"/>
        <v>215.65155974102416</v>
      </c>
      <c r="K20" s="95">
        <f t="shared" si="2"/>
        <v>73.278400000000005</v>
      </c>
    </row>
    <row r="21" spans="1:11" ht="31.5" x14ac:dyDescent="0.25">
      <c r="A21" s="43"/>
      <c r="B21" s="79">
        <v>6615</v>
      </c>
      <c r="C21" s="79"/>
      <c r="D21" s="79"/>
      <c r="E21" s="123" t="s">
        <v>142</v>
      </c>
      <c r="F21" s="28">
        <v>1553.76</v>
      </c>
      <c r="G21" s="28">
        <v>0</v>
      </c>
      <c r="H21" s="94">
        <v>0</v>
      </c>
      <c r="I21" s="22">
        <v>0</v>
      </c>
      <c r="J21" s="95">
        <f t="shared" si="1"/>
        <v>0</v>
      </c>
      <c r="K21" s="95" t="e">
        <f t="shared" si="2"/>
        <v>#DIV/0!</v>
      </c>
    </row>
    <row r="22" spans="1:11" s="11" customFormat="1" ht="24.95" customHeight="1" x14ac:dyDescent="0.25">
      <c r="A22" s="16">
        <v>6</v>
      </c>
      <c r="B22" s="32"/>
      <c r="C22" s="32"/>
      <c r="D22" s="37"/>
      <c r="E22" s="37" t="s">
        <v>53</v>
      </c>
      <c r="F22" s="27">
        <f>F23</f>
        <v>3360.51</v>
      </c>
      <c r="G22" s="27">
        <f t="shared" ref="G22:I22" si="3">G23</f>
        <v>2500</v>
      </c>
      <c r="H22" s="27">
        <f t="shared" si="3"/>
        <v>5000</v>
      </c>
      <c r="I22" s="27">
        <f t="shared" si="3"/>
        <v>5259.87</v>
      </c>
      <c r="J22" s="95">
        <f t="shared" si="1"/>
        <v>156.5199925011382</v>
      </c>
      <c r="K22" s="95">
        <f t="shared" si="2"/>
        <v>105.1974</v>
      </c>
    </row>
    <row r="23" spans="1:11" ht="24.95" customHeight="1" x14ac:dyDescent="0.25">
      <c r="A23" s="43"/>
      <c r="B23" s="82">
        <v>66314</v>
      </c>
      <c r="C23" s="82"/>
      <c r="D23" s="39"/>
      <c r="E23" s="39" t="s">
        <v>54</v>
      </c>
      <c r="F23" s="28">
        <v>3360.51</v>
      </c>
      <c r="G23" s="28">
        <v>2500</v>
      </c>
      <c r="H23" s="94">
        <v>5000</v>
      </c>
      <c r="I23" s="22">
        <v>5259.87</v>
      </c>
      <c r="J23" s="95">
        <f t="shared" si="1"/>
        <v>156.5199925011382</v>
      </c>
      <c r="K23" s="95">
        <f t="shared" si="2"/>
        <v>105.1974</v>
      </c>
    </row>
    <row r="24" spans="1:11" s="11" customFormat="1" ht="39.950000000000003" customHeight="1" x14ac:dyDescent="0.25">
      <c r="A24" s="16">
        <v>6</v>
      </c>
      <c r="B24" s="32"/>
      <c r="C24" s="32"/>
      <c r="D24" s="37"/>
      <c r="E24" s="37" t="s">
        <v>122</v>
      </c>
      <c r="F24" s="27">
        <f>F25+F26</f>
        <v>250386.91999999998</v>
      </c>
      <c r="G24" s="27">
        <f t="shared" ref="G24:I24" si="4">G25+G26</f>
        <v>305000</v>
      </c>
      <c r="H24" s="27">
        <f t="shared" si="4"/>
        <v>340489.09</v>
      </c>
      <c r="I24" s="27">
        <f t="shared" si="4"/>
        <v>314461.34000000003</v>
      </c>
      <c r="J24" s="95">
        <f t="shared" si="1"/>
        <v>125.59016261712075</v>
      </c>
      <c r="K24" s="95">
        <f t="shared" si="2"/>
        <v>92.355775628523077</v>
      </c>
    </row>
    <row r="25" spans="1:11" ht="24.95" customHeight="1" x14ac:dyDescent="0.25">
      <c r="A25" s="43"/>
      <c r="B25" s="82">
        <v>6711</v>
      </c>
      <c r="C25" s="82"/>
      <c r="D25" s="39"/>
      <c r="E25" s="39" t="s">
        <v>127</v>
      </c>
      <c r="F25" s="28">
        <v>242213.56</v>
      </c>
      <c r="G25" s="28">
        <v>305000</v>
      </c>
      <c r="H25" s="94">
        <v>340489.09</v>
      </c>
      <c r="I25" s="22">
        <v>314461.34000000003</v>
      </c>
      <c r="J25" s="95">
        <f t="shared" si="1"/>
        <v>129.82813183539355</v>
      </c>
      <c r="K25" s="95">
        <f t="shared" si="2"/>
        <v>92.355775628523077</v>
      </c>
    </row>
    <row r="26" spans="1:11" ht="24.95" customHeight="1" x14ac:dyDescent="0.25">
      <c r="A26" s="43"/>
      <c r="B26" s="82">
        <v>6712</v>
      </c>
      <c r="C26" s="82"/>
      <c r="D26" s="39"/>
      <c r="E26" s="39" t="s">
        <v>105</v>
      </c>
      <c r="F26" s="28">
        <v>8173.36</v>
      </c>
      <c r="G26" s="28">
        <v>0</v>
      </c>
      <c r="H26" s="94">
        <v>0</v>
      </c>
      <c r="I26" s="22">
        <v>0</v>
      </c>
      <c r="J26" s="95">
        <f t="shared" si="1"/>
        <v>0</v>
      </c>
      <c r="K26" s="95" t="e">
        <f t="shared" si="2"/>
        <v>#DIV/0!</v>
      </c>
    </row>
    <row r="27" spans="1:11" s="11" customFormat="1" ht="39.950000000000003" customHeight="1" x14ac:dyDescent="0.25">
      <c r="A27" s="92"/>
      <c r="B27" s="100"/>
      <c r="C27" s="100"/>
      <c r="D27" s="100"/>
      <c r="E27" s="88" t="s">
        <v>59</v>
      </c>
      <c r="F27" s="27">
        <f>F11+F22+F24</f>
        <v>1642541.96</v>
      </c>
      <c r="G27" s="27">
        <f>G11+G22+G24</f>
        <v>1836335</v>
      </c>
      <c r="H27" s="27">
        <f>H11+H22+H24</f>
        <v>1989334.59</v>
      </c>
      <c r="I27" s="27">
        <f>I11+I22+I24</f>
        <v>1816720.5799999998</v>
      </c>
      <c r="J27" s="95">
        <f t="shared" si="1"/>
        <v>110.60421129211213</v>
      </c>
      <c r="K27" s="95">
        <f t="shared" si="2"/>
        <v>91.323027766787064</v>
      </c>
    </row>
    <row r="29" spans="1:11" x14ac:dyDescent="0.25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1:11" ht="16.5" x14ac:dyDescent="0.3">
      <c r="A30" s="52" t="s">
        <v>148</v>
      </c>
      <c r="B30" s="45"/>
      <c r="C30" s="45"/>
      <c r="D30" s="45"/>
      <c r="E30" s="45"/>
      <c r="F30" s="45"/>
      <c r="G30" s="45"/>
      <c r="H30" s="45"/>
      <c r="I30" s="52" t="s">
        <v>109</v>
      </c>
      <c r="J30" s="45"/>
      <c r="K30" s="7"/>
    </row>
    <row r="31" spans="1:11" ht="16.5" x14ac:dyDescent="0.3">
      <c r="A31" s="52" t="s">
        <v>149</v>
      </c>
      <c r="B31" s="45"/>
      <c r="C31" s="45"/>
      <c r="D31" s="45"/>
      <c r="E31" s="45"/>
      <c r="F31" s="45"/>
      <c r="G31" s="45"/>
      <c r="H31" s="45"/>
      <c r="I31" s="52" t="s">
        <v>110</v>
      </c>
      <c r="J31" s="45"/>
      <c r="K31" s="7"/>
    </row>
    <row r="32" spans="1:11" x14ac:dyDescent="0.25">
      <c r="A32" s="116" t="s">
        <v>147</v>
      </c>
    </row>
  </sheetData>
  <mergeCells count="6">
    <mergeCell ref="A2:E2"/>
    <mergeCell ref="A9:E9"/>
    <mergeCell ref="A10:E10"/>
    <mergeCell ref="A3:K3"/>
    <mergeCell ref="A6:K6"/>
    <mergeCell ref="A7:K7"/>
  </mergeCells>
  <pageMargins left="0.7" right="0.7" top="0.75" bottom="0.75" header="0.3" footer="0.3"/>
  <pageSetup paperSize="9" scale="5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37"/>
  <sheetViews>
    <sheetView zoomScaleNormal="100" workbookViewId="0">
      <selection activeCell="A35" sqref="A35:A37"/>
    </sheetView>
  </sheetViews>
  <sheetFormatPr defaultRowHeight="15" x14ac:dyDescent="0.25"/>
  <cols>
    <col min="1" max="1" width="37.7109375" customWidth="1"/>
    <col min="2" max="5" width="25.28515625" customWidth="1"/>
    <col min="6" max="7" width="15.7109375" customWidth="1"/>
  </cols>
  <sheetData>
    <row r="2" spans="1:7" ht="35.1" customHeight="1" x14ac:dyDescent="0.25">
      <c r="A2" s="46" t="s">
        <v>116</v>
      </c>
      <c r="B2" s="48"/>
      <c r="C2" s="48"/>
      <c r="D2" s="48"/>
      <c r="E2" s="49"/>
      <c r="F2" s="49"/>
      <c r="G2" s="49"/>
    </row>
    <row r="3" spans="1:7" ht="23.25" x14ac:dyDescent="0.25">
      <c r="A3" s="13"/>
      <c r="B3" s="48"/>
      <c r="C3" s="48"/>
      <c r="D3" s="48"/>
      <c r="E3" s="49"/>
      <c r="F3" s="49"/>
      <c r="G3" s="49"/>
    </row>
    <row r="4" spans="1:7" ht="30" customHeight="1" x14ac:dyDescent="0.25">
      <c r="A4" s="163" t="s">
        <v>32</v>
      </c>
      <c r="B4" s="163"/>
      <c r="C4" s="163"/>
      <c r="D4" s="163"/>
      <c r="E4" s="163"/>
      <c r="F4" s="163"/>
      <c r="G4" s="163"/>
    </row>
    <row r="5" spans="1:7" ht="18" x14ac:dyDescent="0.25">
      <c r="A5" s="13"/>
      <c r="B5" s="13"/>
      <c r="C5" s="13"/>
      <c r="D5" s="13"/>
      <c r="E5" s="29"/>
      <c r="F5" s="29"/>
      <c r="G5" s="29"/>
    </row>
    <row r="6" spans="1:7" ht="24.95" customHeight="1" x14ac:dyDescent="0.25">
      <c r="A6" s="87" t="s">
        <v>7</v>
      </c>
      <c r="B6" s="15" t="s">
        <v>143</v>
      </c>
      <c r="C6" s="15" t="s">
        <v>77</v>
      </c>
      <c r="D6" s="15" t="s">
        <v>78</v>
      </c>
      <c r="E6" s="15" t="s">
        <v>134</v>
      </c>
      <c r="F6" s="15" t="s">
        <v>14</v>
      </c>
      <c r="G6" s="15" t="s">
        <v>38</v>
      </c>
    </row>
    <row r="7" spans="1:7" ht="24.95" customHeight="1" x14ac:dyDescent="0.25">
      <c r="A7" s="87">
        <v>1</v>
      </c>
      <c r="B7" s="15">
        <v>2</v>
      </c>
      <c r="C7" s="15">
        <v>3</v>
      </c>
      <c r="D7" s="15">
        <v>4</v>
      </c>
      <c r="E7" s="15">
        <v>5</v>
      </c>
      <c r="F7" s="15" t="s">
        <v>26</v>
      </c>
      <c r="G7" s="15" t="s">
        <v>27</v>
      </c>
    </row>
    <row r="8" spans="1:7" ht="24.95" customHeight="1" x14ac:dyDescent="0.25">
      <c r="A8" s="16" t="s">
        <v>33</v>
      </c>
      <c r="B8" s="27">
        <f>SUM(B10:B20)</f>
        <v>1617809.3000000003</v>
      </c>
      <c r="C8" s="27">
        <f>SUM(C10:C20)</f>
        <v>1836335</v>
      </c>
      <c r="D8" s="27">
        <f t="shared" ref="D8:E8" si="0">SUM(D10:D20)</f>
        <v>1989334.59</v>
      </c>
      <c r="E8" s="27">
        <f t="shared" si="0"/>
        <v>1816720.4800000002</v>
      </c>
      <c r="F8" s="22">
        <f>E8/B8*100</f>
        <v>112.29509436000893</v>
      </c>
      <c r="G8" s="22">
        <f>E8/D8*100</f>
        <v>91.323022739980615</v>
      </c>
    </row>
    <row r="9" spans="1:7" ht="24.95" customHeight="1" x14ac:dyDescent="0.25">
      <c r="A9" s="16" t="s">
        <v>12</v>
      </c>
      <c r="B9" s="28"/>
      <c r="C9" s="28"/>
      <c r="D9" s="28"/>
      <c r="E9" s="22"/>
      <c r="F9" s="22"/>
      <c r="G9" s="22"/>
    </row>
    <row r="10" spans="1:7" ht="24.95" customHeight="1" x14ac:dyDescent="0.25">
      <c r="A10" s="23" t="s">
        <v>108</v>
      </c>
      <c r="B10" s="28">
        <v>2368.15</v>
      </c>
      <c r="C10" s="28">
        <v>0</v>
      </c>
      <c r="D10" s="28">
        <v>1000</v>
      </c>
      <c r="E10" s="22">
        <v>672.89</v>
      </c>
      <c r="F10" s="22">
        <f t="shared" ref="F10:F30" si="1">E10/B10*100</f>
        <v>28.414162954204759</v>
      </c>
      <c r="G10" s="22">
        <f t="shared" ref="G10:G30" si="2">E10/D10*100</f>
        <v>67.289000000000001</v>
      </c>
    </row>
    <row r="11" spans="1:7" ht="24.95" customHeight="1" x14ac:dyDescent="0.25">
      <c r="A11" s="24" t="s">
        <v>105</v>
      </c>
      <c r="B11" s="28">
        <v>250386.92</v>
      </c>
      <c r="C11" s="28">
        <v>305000</v>
      </c>
      <c r="D11" s="28">
        <v>340489.09</v>
      </c>
      <c r="E11" s="22">
        <v>314461.34000000003</v>
      </c>
      <c r="F11" s="22">
        <f t="shared" si="1"/>
        <v>125.59016261712075</v>
      </c>
      <c r="G11" s="22">
        <f t="shared" si="2"/>
        <v>92.355775628523077</v>
      </c>
    </row>
    <row r="12" spans="1:7" ht="24.95" customHeight="1" x14ac:dyDescent="0.25">
      <c r="A12" s="24" t="s">
        <v>129</v>
      </c>
      <c r="B12" s="28">
        <v>2384.75</v>
      </c>
      <c r="C12" s="28">
        <v>21000</v>
      </c>
      <c r="D12" s="28">
        <v>5000</v>
      </c>
      <c r="E12" s="22">
        <v>1758.38</v>
      </c>
      <c r="F12" s="22">
        <f t="shared" si="1"/>
        <v>73.734353705839197</v>
      </c>
      <c r="G12" s="22">
        <f t="shared" si="2"/>
        <v>35.167600000000007</v>
      </c>
    </row>
    <row r="13" spans="1:7" ht="24.95" customHeight="1" x14ac:dyDescent="0.25">
      <c r="A13" s="24" t="s">
        <v>55</v>
      </c>
      <c r="B13" s="28">
        <f>1281031.49+62795.61+1857.49</f>
        <v>1345684.59</v>
      </c>
      <c r="C13" s="28">
        <f>1422500+65170</f>
        <v>1487670</v>
      </c>
      <c r="D13" s="28">
        <v>1614345.5</v>
      </c>
      <c r="E13" s="22">
        <f>1371850.23+66304.49+32913.94</f>
        <v>1471068.66</v>
      </c>
      <c r="F13" s="22">
        <f t="shared" si="1"/>
        <v>109.31749318761238</v>
      </c>
      <c r="G13" s="22">
        <f t="shared" si="2"/>
        <v>91.124772237417574</v>
      </c>
    </row>
    <row r="14" spans="1:7" ht="24.95" customHeight="1" x14ac:dyDescent="0.25">
      <c r="A14" s="16" t="s">
        <v>56</v>
      </c>
      <c r="B14" s="28"/>
      <c r="C14" s="28"/>
      <c r="D14" s="94"/>
      <c r="E14" s="22"/>
      <c r="F14" s="22"/>
      <c r="G14" s="22"/>
    </row>
    <row r="15" spans="1:7" ht="31.5" x14ac:dyDescent="0.25">
      <c r="A15" s="25" t="s">
        <v>117</v>
      </c>
      <c r="B15" s="28">
        <v>11999.76</v>
      </c>
      <c r="C15" s="28">
        <v>15965</v>
      </c>
      <c r="D15" s="94">
        <v>19000</v>
      </c>
      <c r="E15" s="22">
        <v>20402.48</v>
      </c>
      <c r="F15" s="22">
        <f t="shared" si="1"/>
        <v>170.02406714800961</v>
      </c>
      <c r="G15" s="22">
        <f t="shared" si="2"/>
        <v>107.38147368421052</v>
      </c>
    </row>
    <row r="16" spans="1:7" ht="47.25" x14ac:dyDescent="0.25">
      <c r="A16" s="25" t="s">
        <v>118</v>
      </c>
      <c r="B16" s="28">
        <v>1624.62</v>
      </c>
      <c r="C16" s="28">
        <v>4200</v>
      </c>
      <c r="D16" s="94">
        <v>4500</v>
      </c>
      <c r="E16" s="22">
        <f>1831.86+1265</f>
        <v>3096.8599999999997</v>
      </c>
      <c r="F16" s="22">
        <f t="shared" si="1"/>
        <v>190.62057588851548</v>
      </c>
      <c r="G16" s="22">
        <f t="shared" si="2"/>
        <v>68.819111111111113</v>
      </c>
    </row>
    <row r="17" spans="1:7" ht="24.95" customHeight="1" x14ac:dyDescent="0.25">
      <c r="A17" s="16" t="s">
        <v>57</v>
      </c>
      <c r="B17" s="28"/>
      <c r="C17" s="28"/>
      <c r="D17" s="94"/>
      <c r="E17" s="22"/>
      <c r="F17" s="22"/>
      <c r="G17" s="22"/>
    </row>
    <row r="18" spans="1:7" ht="24.95" customHeight="1" x14ac:dyDescent="0.25">
      <c r="A18" s="25" t="s">
        <v>53</v>
      </c>
      <c r="B18" s="28">
        <v>3360.51</v>
      </c>
      <c r="C18" s="28">
        <v>2500</v>
      </c>
      <c r="D18" s="94">
        <v>5000</v>
      </c>
      <c r="E18" s="22">
        <v>5259.87</v>
      </c>
      <c r="F18" s="22">
        <f t="shared" si="1"/>
        <v>156.5199925011382</v>
      </c>
      <c r="G18" s="22">
        <f t="shared" si="2"/>
        <v>105.1974</v>
      </c>
    </row>
    <row r="19" spans="1:7" ht="24.95" customHeight="1" x14ac:dyDescent="0.25">
      <c r="A19" s="88"/>
      <c r="B19" s="28"/>
      <c r="C19" s="28"/>
      <c r="D19" s="94"/>
      <c r="E19" s="22"/>
      <c r="F19" s="22"/>
      <c r="G19" s="22"/>
    </row>
    <row r="20" spans="1:7" ht="24.95" customHeight="1" x14ac:dyDescent="0.25">
      <c r="A20" s="25"/>
      <c r="B20" s="28"/>
      <c r="C20" s="28"/>
      <c r="D20" s="94"/>
      <c r="E20" s="22"/>
      <c r="F20" s="22"/>
      <c r="G20" s="22"/>
    </row>
    <row r="21" spans="1:7" ht="24.95" customHeight="1" x14ac:dyDescent="0.25">
      <c r="A21" s="16" t="s">
        <v>34</v>
      </c>
      <c r="B21" s="27">
        <f>SUM(B23:B32)</f>
        <v>1638294.56</v>
      </c>
      <c r="C21" s="27">
        <f>SUM(C23:C32)</f>
        <v>1866335</v>
      </c>
      <c r="D21" s="27">
        <f t="shared" ref="D21:E21" si="3">SUM(D23:D32)</f>
        <v>1989333.59</v>
      </c>
      <c r="E21" s="27">
        <f t="shared" si="3"/>
        <v>1957053.8400000003</v>
      </c>
      <c r="F21" s="22">
        <f t="shared" si="1"/>
        <v>119.45677461078796</v>
      </c>
      <c r="G21" s="22">
        <f t="shared" si="2"/>
        <v>98.377358620883697</v>
      </c>
    </row>
    <row r="22" spans="1:7" ht="24.95" customHeight="1" x14ac:dyDescent="0.25">
      <c r="A22" s="16" t="s">
        <v>12</v>
      </c>
      <c r="B22" s="28"/>
      <c r="C22" s="28"/>
      <c r="D22" s="28"/>
      <c r="E22" s="22"/>
      <c r="F22" s="22"/>
      <c r="G22" s="22"/>
    </row>
    <row r="23" spans="1:7" ht="24.95" customHeight="1" x14ac:dyDescent="0.25">
      <c r="A23" s="23" t="s">
        <v>108</v>
      </c>
      <c r="B23" s="28">
        <v>512.74</v>
      </c>
      <c r="C23" s="28">
        <v>1000</v>
      </c>
      <c r="D23" s="28">
        <v>1000</v>
      </c>
      <c r="E23" s="22">
        <v>672.89</v>
      </c>
      <c r="F23" s="22">
        <f t="shared" si="1"/>
        <v>131.23415376214064</v>
      </c>
      <c r="G23" s="22">
        <f t="shared" si="2"/>
        <v>67.289000000000001</v>
      </c>
    </row>
    <row r="24" spans="1:7" ht="24.95" customHeight="1" x14ac:dyDescent="0.25">
      <c r="A24" s="24" t="s">
        <v>105</v>
      </c>
      <c r="B24" s="28">
        <v>242243.12</v>
      </c>
      <c r="C24" s="28">
        <v>305000</v>
      </c>
      <c r="D24" s="28">
        <v>305000</v>
      </c>
      <c r="E24" s="22">
        <v>314461.34000000003</v>
      </c>
      <c r="F24" s="22">
        <f t="shared" si="1"/>
        <v>129.81228940578376</v>
      </c>
      <c r="G24" s="22">
        <f t="shared" si="2"/>
        <v>103.10207868852459</v>
      </c>
    </row>
    <row r="25" spans="1:7" ht="24.95" customHeight="1" x14ac:dyDescent="0.25">
      <c r="A25" s="24" t="s">
        <v>55</v>
      </c>
      <c r="B25" s="28">
        <v>1374686.58</v>
      </c>
      <c r="C25" s="28">
        <v>1515294.51</v>
      </c>
      <c r="D25" s="28">
        <v>1628293.1</v>
      </c>
      <c r="E25" s="22">
        <v>1599621.61</v>
      </c>
      <c r="F25" s="22">
        <f t="shared" si="1"/>
        <v>116.36264100286773</v>
      </c>
      <c r="G25" s="22">
        <f t="shared" si="2"/>
        <v>98.239168980081047</v>
      </c>
    </row>
    <row r="26" spans="1:7" ht="24.95" customHeight="1" x14ac:dyDescent="0.25">
      <c r="A26" s="24" t="s">
        <v>130</v>
      </c>
      <c r="B26" s="28">
        <v>3584.95</v>
      </c>
      <c r="C26" s="28">
        <v>20369.09</v>
      </c>
      <c r="D26" s="28">
        <v>30369.09</v>
      </c>
      <c r="E26" s="22">
        <v>11949.73</v>
      </c>
      <c r="F26" s="22">
        <f t="shared" si="1"/>
        <v>333.33045091284401</v>
      </c>
      <c r="G26" s="22">
        <f t="shared" si="2"/>
        <v>39.348330819263929</v>
      </c>
    </row>
    <row r="27" spans="1:7" ht="24.95" customHeight="1" x14ac:dyDescent="0.25">
      <c r="A27" s="24" t="s">
        <v>131</v>
      </c>
      <c r="B27" s="28">
        <v>6841.6</v>
      </c>
      <c r="C27" s="28">
        <v>2006.4</v>
      </c>
      <c r="D27" s="28">
        <v>2006.4</v>
      </c>
      <c r="E27" s="22">
        <v>3764.78</v>
      </c>
      <c r="F27" s="22">
        <f t="shared" si="1"/>
        <v>55.02777128157156</v>
      </c>
      <c r="G27" s="22">
        <f t="shared" si="2"/>
        <v>187.63855661881979</v>
      </c>
    </row>
    <row r="28" spans="1:7" ht="24.95" customHeight="1" x14ac:dyDescent="0.25">
      <c r="A28" s="16" t="s">
        <v>56</v>
      </c>
      <c r="B28" s="28"/>
      <c r="C28" s="28"/>
      <c r="D28" s="28"/>
      <c r="E28" s="22"/>
      <c r="F28" s="22"/>
      <c r="G28" s="22"/>
    </row>
    <row r="29" spans="1:7" ht="31.5" x14ac:dyDescent="0.25">
      <c r="A29" s="25" t="s">
        <v>117</v>
      </c>
      <c r="B29" s="28">
        <v>7268.12</v>
      </c>
      <c r="C29" s="28">
        <v>15965</v>
      </c>
      <c r="D29" s="94">
        <v>15965</v>
      </c>
      <c r="E29" s="22">
        <v>20540.59</v>
      </c>
      <c r="F29" s="22">
        <f t="shared" si="1"/>
        <v>282.61214729531162</v>
      </c>
      <c r="G29" s="22">
        <f t="shared" si="2"/>
        <v>128.66013153773881</v>
      </c>
    </row>
    <row r="30" spans="1:7" ht="31.5" x14ac:dyDescent="0.25">
      <c r="A30" s="25" t="s">
        <v>119</v>
      </c>
      <c r="B30" s="28">
        <v>787.31</v>
      </c>
      <c r="C30" s="28">
        <v>4200</v>
      </c>
      <c r="D30" s="94">
        <v>4200</v>
      </c>
      <c r="E30" s="22">
        <v>783.03</v>
      </c>
      <c r="F30" s="22">
        <f t="shared" si="1"/>
        <v>99.456376776619123</v>
      </c>
      <c r="G30" s="22">
        <f t="shared" si="2"/>
        <v>18.64357142857143</v>
      </c>
    </row>
    <row r="31" spans="1:7" ht="24.95" customHeight="1" x14ac:dyDescent="0.25">
      <c r="A31" s="89" t="s">
        <v>57</v>
      </c>
      <c r="B31" s="33"/>
      <c r="C31" s="33"/>
      <c r="D31" s="33"/>
      <c r="E31" s="33"/>
      <c r="F31" s="22"/>
      <c r="G31" s="22"/>
    </row>
    <row r="32" spans="1:7" ht="24.95" customHeight="1" x14ac:dyDescent="0.25">
      <c r="A32" s="43" t="s">
        <v>53</v>
      </c>
      <c r="B32" s="28">
        <v>2370.14</v>
      </c>
      <c r="C32" s="28">
        <v>2500</v>
      </c>
      <c r="D32" s="94">
        <v>2500</v>
      </c>
      <c r="E32" s="22">
        <v>5259.87</v>
      </c>
      <c r="F32" s="22">
        <f>E32/B32*100</f>
        <v>221.92233370180668</v>
      </c>
      <c r="G32" s="22">
        <f>E32/D32*100</f>
        <v>210.3948</v>
      </c>
    </row>
    <row r="33" spans="1:10" ht="15.75" x14ac:dyDescent="0.25">
      <c r="A33" s="101"/>
      <c r="B33" s="101"/>
      <c r="C33" s="102"/>
      <c r="D33" s="103"/>
      <c r="E33" s="101"/>
      <c r="F33" s="101"/>
      <c r="G33" s="101"/>
    </row>
    <row r="34" spans="1:10" ht="15.75" x14ac:dyDescent="0.25">
      <c r="A34" s="101"/>
      <c r="B34" s="101"/>
      <c r="C34" s="101"/>
      <c r="D34" s="101"/>
      <c r="E34" s="101"/>
      <c r="F34" s="101"/>
      <c r="G34" s="101"/>
    </row>
    <row r="35" spans="1:10" ht="16.5" x14ac:dyDescent="0.3">
      <c r="A35" s="52" t="s">
        <v>148</v>
      </c>
      <c r="B35" s="51"/>
      <c r="C35" s="51"/>
      <c r="D35" s="51"/>
      <c r="E35" s="52" t="s">
        <v>109</v>
      </c>
      <c r="F35" s="51"/>
      <c r="G35" s="101"/>
      <c r="I35" s="52"/>
      <c r="J35" s="45"/>
    </row>
    <row r="36" spans="1:10" ht="16.5" x14ac:dyDescent="0.3">
      <c r="A36" s="52" t="s">
        <v>149</v>
      </c>
      <c r="B36" s="51"/>
      <c r="C36" s="51"/>
      <c r="D36" s="51"/>
      <c r="E36" s="52" t="s">
        <v>110</v>
      </c>
      <c r="F36" s="51"/>
      <c r="G36" s="101"/>
      <c r="I36" s="52"/>
      <c r="J36" s="45"/>
    </row>
    <row r="37" spans="1:10" x14ac:dyDescent="0.25">
      <c r="A37" s="116" t="s">
        <v>147</v>
      </c>
    </row>
  </sheetData>
  <mergeCells count="1">
    <mergeCell ref="A4:G4"/>
  </mergeCells>
  <pageMargins left="0.7" right="0.7" top="0.75" bottom="0.75" header="0.3" footer="0.3"/>
  <pageSetup paperSize="9" scale="5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6</vt:i4>
      </vt:variant>
      <vt:variant>
        <vt:lpstr>Imenovani rasponi</vt:lpstr>
      </vt:variant>
      <vt:variant>
        <vt:i4>2</vt:i4>
      </vt:variant>
    </vt:vector>
  </HeadingPairs>
  <TitlesOfParts>
    <vt:vector size="8" baseType="lpstr">
      <vt:lpstr>SAŽETAK</vt:lpstr>
      <vt:lpstr>Račun prihoda i rashoda</vt:lpstr>
      <vt:lpstr>Rashodi prema izvorima finan</vt:lpstr>
      <vt:lpstr>Rashodi prema funkcijskoj k </vt:lpstr>
      <vt:lpstr>Račun financiranja</vt:lpstr>
      <vt:lpstr>Račun fin prema izvorima f</vt:lpstr>
      <vt:lpstr>'Račun prihoda i rashoda'!Podrucje_ispisa</vt:lpstr>
      <vt:lpstr>SAŽETAK!Podrucje_ispisa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Računovodstvo</cp:lastModifiedBy>
  <cp:lastPrinted>2026-03-11T09:04:57Z</cp:lastPrinted>
  <dcterms:created xsi:type="dcterms:W3CDTF">2022-08-12T12:51:27Z</dcterms:created>
  <dcterms:modified xsi:type="dcterms:W3CDTF">2026-03-11T10:25:23Z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Prilog Format izgleda izvršenja financijskog plana proračunskog korisnika (1).xlsx</vt:lpwstr>
  </property>
</Properties>
</file>