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143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rashoda'!$A$1:$K$67</definedName>
    <definedName name="_xlnm.Print_Area" localSheetId="0">SAŽETAK!$A$2:$K$28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6" i="1"/>
  <c r="H26" i="1"/>
  <c r="I26" i="1"/>
  <c r="F26" i="1"/>
  <c r="K17" i="1"/>
  <c r="J16" i="1"/>
  <c r="J17" i="1"/>
  <c r="G17" i="1"/>
  <c r="H17" i="1"/>
  <c r="I17" i="1"/>
  <c r="I16" i="1"/>
  <c r="I13" i="1"/>
  <c r="H13" i="1"/>
  <c r="H16" i="1"/>
  <c r="H16" i="7"/>
  <c r="G16" i="7"/>
  <c r="F16" i="7"/>
  <c r="E16" i="7"/>
  <c r="B21" i="10"/>
  <c r="C31" i="10"/>
  <c r="C21" i="10" s="1"/>
  <c r="D31" i="10"/>
  <c r="E31" i="10"/>
  <c r="B31" i="10"/>
  <c r="F26" i="10"/>
  <c r="F27" i="10"/>
  <c r="G27" i="10"/>
  <c r="G26" i="10"/>
  <c r="D21" i="10"/>
  <c r="G10" i="10"/>
  <c r="G11" i="10"/>
  <c r="G12" i="10"/>
  <c r="G13" i="10"/>
  <c r="G15" i="10"/>
  <c r="G16" i="10"/>
  <c r="G18" i="10"/>
  <c r="G23" i="10"/>
  <c r="G24" i="10"/>
  <c r="G25" i="10"/>
  <c r="G29" i="10"/>
  <c r="G30" i="10"/>
  <c r="G31" i="10"/>
  <c r="G32" i="10"/>
  <c r="F10" i="10"/>
  <c r="F11" i="10"/>
  <c r="F12" i="10"/>
  <c r="F13" i="10"/>
  <c r="F15" i="10"/>
  <c r="F16" i="10"/>
  <c r="F18" i="10"/>
  <c r="F23" i="10"/>
  <c r="F24" i="10"/>
  <c r="F25" i="10"/>
  <c r="F29" i="10"/>
  <c r="F30" i="10"/>
  <c r="F31" i="10"/>
  <c r="F32" i="10"/>
  <c r="F10" i="8"/>
  <c r="C10" i="8"/>
  <c r="D10" i="8"/>
  <c r="E10" i="8"/>
  <c r="B10" i="8"/>
  <c r="I49" i="3"/>
  <c r="I40" i="3"/>
  <c r="I39" i="3" s="1"/>
  <c r="H40" i="3"/>
  <c r="H39" i="3"/>
  <c r="G40" i="3"/>
  <c r="G39" i="3" s="1"/>
  <c r="G49" i="3"/>
  <c r="J25" i="6" l="1"/>
  <c r="K25" i="6"/>
  <c r="G23" i="6"/>
  <c r="H23" i="6"/>
  <c r="I23" i="6"/>
  <c r="F23" i="6"/>
  <c r="F11" i="6"/>
  <c r="F26" i="6" s="1"/>
  <c r="K12" i="6"/>
  <c r="J12" i="6"/>
  <c r="G10" i="8"/>
  <c r="G11" i="8"/>
  <c r="G12" i="8"/>
  <c r="G13" i="8"/>
  <c r="G15" i="8"/>
  <c r="G16" i="8"/>
  <c r="J17" i="6" l="1"/>
  <c r="K17" i="6"/>
  <c r="K13" i="6"/>
  <c r="K14" i="6"/>
  <c r="K15" i="6"/>
  <c r="K16" i="6"/>
  <c r="K18" i="6"/>
  <c r="K19" i="6"/>
  <c r="K20" i="6"/>
  <c r="K22" i="6"/>
  <c r="K24" i="6"/>
  <c r="J13" i="6"/>
  <c r="J14" i="6"/>
  <c r="J15" i="6"/>
  <c r="J16" i="6"/>
  <c r="J18" i="6"/>
  <c r="J19" i="6"/>
  <c r="J20" i="6"/>
  <c r="J22" i="6"/>
  <c r="J23" i="6"/>
  <c r="J24" i="6"/>
  <c r="G21" i="6"/>
  <c r="H21" i="6"/>
  <c r="I21" i="6"/>
  <c r="K21" i="6" s="1"/>
  <c r="F21" i="6"/>
  <c r="K23" i="6"/>
  <c r="J21" i="6" l="1"/>
  <c r="G11" i="6"/>
  <c r="G26" i="6" s="1"/>
  <c r="H11" i="6"/>
  <c r="I11" i="6"/>
  <c r="I26" i="6" l="1"/>
  <c r="J26" i="6" s="1"/>
  <c r="J11" i="6"/>
  <c r="H26" i="6"/>
  <c r="K11" i="6"/>
  <c r="K11" i="3"/>
  <c r="K10" i="3"/>
  <c r="G10" i="3"/>
  <c r="H10" i="3"/>
  <c r="I10" i="3"/>
  <c r="G10" i="5"/>
  <c r="G11" i="5"/>
  <c r="G15" i="5"/>
  <c r="G16" i="5"/>
  <c r="G17" i="5"/>
  <c r="D13" i="5"/>
  <c r="D8" i="5"/>
  <c r="C8" i="5"/>
  <c r="C13" i="5"/>
  <c r="G64" i="3"/>
  <c r="H64" i="3"/>
  <c r="I64" i="3"/>
  <c r="I63" i="3" s="1"/>
  <c r="F64" i="3"/>
  <c r="I45" i="3"/>
  <c r="K42" i="3"/>
  <c r="K43" i="3"/>
  <c r="K44" i="3"/>
  <c r="K46" i="3"/>
  <c r="K48" i="3"/>
  <c r="K51" i="3"/>
  <c r="K52" i="3"/>
  <c r="K53" i="3"/>
  <c r="K54" i="3"/>
  <c r="K55" i="3"/>
  <c r="K56" i="3"/>
  <c r="K57" i="3"/>
  <c r="K58" i="3"/>
  <c r="K60" i="3"/>
  <c r="K61" i="3"/>
  <c r="K62" i="3"/>
  <c r="K65" i="3"/>
  <c r="K66" i="3"/>
  <c r="K67" i="3"/>
  <c r="J42" i="3"/>
  <c r="J43" i="3"/>
  <c r="J44" i="3"/>
  <c r="J46" i="3"/>
  <c r="J48" i="3"/>
  <c r="J51" i="3"/>
  <c r="J52" i="3"/>
  <c r="J53" i="3"/>
  <c r="J54" i="3"/>
  <c r="J55" i="3"/>
  <c r="J56" i="3"/>
  <c r="J57" i="3"/>
  <c r="J58" i="3"/>
  <c r="J60" i="3"/>
  <c r="J62" i="3"/>
  <c r="J65" i="3"/>
  <c r="J66" i="3"/>
  <c r="J67" i="3"/>
  <c r="I41" i="3"/>
  <c r="G61" i="3"/>
  <c r="H61" i="3"/>
  <c r="I61" i="3"/>
  <c r="G55" i="3"/>
  <c r="H49" i="3"/>
  <c r="G50" i="3"/>
  <c r="H50" i="3"/>
  <c r="I50" i="3"/>
  <c r="F50" i="3"/>
  <c r="G47" i="3"/>
  <c r="H47" i="3"/>
  <c r="I47" i="3"/>
  <c r="G45" i="3"/>
  <c r="G59" i="3"/>
  <c r="H59" i="3"/>
  <c r="I59" i="3"/>
  <c r="K59" i="3" s="1"/>
  <c r="K26" i="6" l="1"/>
  <c r="K49" i="3"/>
  <c r="K47" i="3"/>
  <c r="J64" i="3"/>
  <c r="J50" i="3"/>
  <c r="K50" i="3"/>
  <c r="J14" i="3"/>
  <c r="J16" i="3"/>
  <c r="J17" i="3"/>
  <c r="J19" i="3"/>
  <c r="J21" i="3"/>
  <c r="J24" i="3"/>
  <c r="J27" i="3"/>
  <c r="J29" i="3"/>
  <c r="J32" i="3"/>
  <c r="J33" i="3"/>
  <c r="K14" i="3"/>
  <c r="K16" i="3"/>
  <c r="K17" i="3"/>
  <c r="K19" i="3"/>
  <c r="K21" i="3"/>
  <c r="K24" i="3"/>
  <c r="K27" i="3"/>
  <c r="K29" i="3"/>
  <c r="K32" i="3"/>
  <c r="K33" i="3"/>
  <c r="G13" i="3"/>
  <c r="H13" i="3"/>
  <c r="I13" i="3"/>
  <c r="K13" i="3" s="1"/>
  <c r="G23" i="3"/>
  <c r="G22" i="3" s="1"/>
  <c r="H23" i="3"/>
  <c r="H22" i="3" s="1"/>
  <c r="I23" i="3"/>
  <c r="I22" i="3" s="1"/>
  <c r="G18" i="3"/>
  <c r="H18" i="3"/>
  <c r="I18" i="3"/>
  <c r="C9" i="8"/>
  <c r="I38" i="3" l="1"/>
  <c r="K18" i="3"/>
  <c r="K23" i="3"/>
  <c r="K22" i="3"/>
  <c r="F61" i="3"/>
  <c r="J61" i="3" s="1"/>
  <c r="F59" i="3"/>
  <c r="J59" i="3" s="1"/>
  <c r="F49" i="3"/>
  <c r="J49" i="3" s="1"/>
  <c r="F47" i="3"/>
  <c r="J47" i="3" s="1"/>
  <c r="F15" i="3"/>
  <c r="F13" i="3"/>
  <c r="J13" i="3" s="1"/>
  <c r="F18" i="3"/>
  <c r="J18" i="3" s="1"/>
  <c r="G15" i="3"/>
  <c r="G12" i="3" s="1"/>
  <c r="H15" i="3"/>
  <c r="H12" i="3" s="1"/>
  <c r="I15" i="3"/>
  <c r="F63" i="3"/>
  <c r="J63" i="3" s="1"/>
  <c r="H45" i="3"/>
  <c r="K45" i="3" s="1"/>
  <c r="G41" i="3"/>
  <c r="H41" i="3"/>
  <c r="K41" i="3" s="1"/>
  <c r="F45" i="3"/>
  <c r="J45" i="3" s="1"/>
  <c r="F41" i="3"/>
  <c r="J41" i="3" s="1"/>
  <c r="F12" i="3" l="1"/>
  <c r="F40" i="3"/>
  <c r="K15" i="3"/>
  <c r="J15" i="3"/>
  <c r="I12" i="3"/>
  <c r="G38" i="3"/>
  <c r="F31" i="3"/>
  <c r="F30" i="3" s="1"/>
  <c r="G31" i="3"/>
  <c r="G30" i="3" s="1"/>
  <c r="H31" i="3"/>
  <c r="I31" i="3"/>
  <c r="G28" i="3"/>
  <c r="H28" i="3"/>
  <c r="I28" i="3"/>
  <c r="F28" i="3"/>
  <c r="F26" i="3"/>
  <c r="F25" i="3" s="1"/>
  <c r="G26" i="3"/>
  <c r="G25" i="3" s="1"/>
  <c r="H26" i="3"/>
  <c r="I26" i="3"/>
  <c r="F23" i="3"/>
  <c r="G20" i="3"/>
  <c r="H20" i="3"/>
  <c r="I20" i="3"/>
  <c r="F20" i="3"/>
  <c r="K39" i="3" l="1"/>
  <c r="K40" i="3"/>
  <c r="F39" i="3"/>
  <c r="J40" i="3"/>
  <c r="K28" i="3"/>
  <c r="F22" i="3"/>
  <c r="J22" i="3" s="1"/>
  <c r="J23" i="3"/>
  <c r="J20" i="3"/>
  <c r="I25" i="3"/>
  <c r="J25" i="3" s="1"/>
  <c r="J26" i="3"/>
  <c r="K12" i="3"/>
  <c r="J12" i="3"/>
  <c r="K20" i="3"/>
  <c r="J28" i="3"/>
  <c r="I30" i="3"/>
  <c r="J31" i="3"/>
  <c r="H30" i="3"/>
  <c r="K31" i="3"/>
  <c r="G11" i="3"/>
  <c r="H25" i="3"/>
  <c r="K26" i="3"/>
  <c r="F11" i="8"/>
  <c r="F38" i="3" l="1"/>
  <c r="J38" i="3" s="1"/>
  <c r="J39" i="3"/>
  <c r="F11" i="3"/>
  <c r="K30" i="3"/>
  <c r="J30" i="3"/>
  <c r="I11" i="3"/>
  <c r="K25" i="3"/>
  <c r="H11" i="3"/>
  <c r="G13" i="1"/>
  <c r="J11" i="3" l="1"/>
  <c r="F10" i="3"/>
  <c r="J10" i="3" s="1"/>
  <c r="D9" i="8"/>
  <c r="E9" i="8"/>
  <c r="B9" i="8"/>
  <c r="E8" i="5"/>
  <c r="B8" i="5"/>
  <c r="G9" i="8" l="1"/>
  <c r="G8" i="5"/>
  <c r="F8" i="5"/>
  <c r="F12" i="8"/>
  <c r="F13" i="8"/>
  <c r="F16" i="8"/>
  <c r="F9" i="8"/>
  <c r="F10" i="5"/>
  <c r="F11" i="5"/>
  <c r="F15" i="5"/>
  <c r="F16" i="5"/>
  <c r="J12" i="1"/>
  <c r="J14" i="1"/>
  <c r="J15" i="1"/>
  <c r="J11" i="1"/>
  <c r="K12" i="1"/>
  <c r="K13" i="1"/>
  <c r="K14" i="1"/>
  <c r="K15" i="1"/>
  <c r="K16" i="1"/>
  <c r="K11" i="1"/>
  <c r="G16" i="1" l="1"/>
  <c r="F16" i="1"/>
  <c r="F13" i="1"/>
  <c r="J13" i="1" s="1"/>
  <c r="B8" i="10"/>
  <c r="D8" i="10"/>
  <c r="C8" i="10"/>
  <c r="E21" i="10"/>
  <c r="H11" i="7"/>
  <c r="H12" i="7"/>
  <c r="H13" i="7"/>
  <c r="H14" i="7"/>
  <c r="H15" i="7"/>
  <c r="H9" i="7"/>
  <c r="F8" i="10" l="1"/>
  <c r="G21" i="10"/>
  <c r="F21" i="10"/>
  <c r="F17" i="1"/>
  <c r="E8" i="10"/>
  <c r="G8" i="10" s="1"/>
  <c r="E13" i="5" l="1"/>
  <c r="K64" i="3"/>
  <c r="K63" i="3"/>
  <c r="H63" i="3"/>
  <c r="H38" i="3"/>
  <c r="K38" i="3" s="1"/>
  <c r="G63" i="3"/>
  <c r="G13" i="5" l="1"/>
  <c r="B13" i="5" l="1"/>
  <c r="F13" i="5" s="1"/>
</calcChain>
</file>

<file path=xl/sharedStrings.xml><?xml version="1.0" encoding="utf-8"?>
<sst xmlns="http://schemas.openxmlformats.org/spreadsheetml/2006/main" count="275" uniqueCount="159">
  <si>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</si>
  <si>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</si>
  <si>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</si>
  <si>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</si>
  <si>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</si>
  <si>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</si>
  <si>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</si>
  <si>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</si>
  <si>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</si>
  <si>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</si>
  <si>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</si>
  <si>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</si>
  <si>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</si>
  <si>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</si>
  <si>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</si>
  <si>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</si>
  <si>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</si>
  <si>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</si>
  <si>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</si>
  <si>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</si>
  <si>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</si>
  <si>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</si>
  <si>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</si>
  <si>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</si>
  <si>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</si>
  <si>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</si>
  <si>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</si>
  <si>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</si>
  <si>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</si>
  <si>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</si>
  <si>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</si>
  <si>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</si>
  <si>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</si>
  <si>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</si>
  <si>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</si>
  <si>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</si>
  <si>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</si>
  <si>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</si>
  <si>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</si>
  <si>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</si>
  <si>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</si>
  <si>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</si>
  <si>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</si>
  <si>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</si>
  <si>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</si>
  <si>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</si>
  <si>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</si>
  <si>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</si>
  <si>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</si>
  <si>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</si>
  <si>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</si>
  <si>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Izleti,osiguranje učenika</t>
  </si>
  <si>
    <t>Osnovno obrazovanje</t>
  </si>
  <si>
    <t>322 Školska kuhinja i posebne namjene</t>
  </si>
  <si>
    <t>Primici za rashode poslovanja</t>
  </si>
  <si>
    <t>Kapitalni primici iz državnog prpračuna-udžbenici</t>
  </si>
  <si>
    <t>Donacije</t>
  </si>
  <si>
    <t>Tekuće donacije</t>
  </si>
  <si>
    <t>MZO</t>
  </si>
  <si>
    <t>2 Posebne namjene</t>
  </si>
  <si>
    <t>3 Donacije</t>
  </si>
  <si>
    <t>Namirnice za školsku kuhinju-MZO</t>
  </si>
  <si>
    <t>UKUPNO</t>
  </si>
  <si>
    <t>Program 8520</t>
  </si>
  <si>
    <t>Izvor financiranja 1</t>
  </si>
  <si>
    <t>Izvor financiranja 2</t>
  </si>
  <si>
    <t>Aktivnost 4</t>
  </si>
  <si>
    <t>Izvor financiranja 3</t>
  </si>
  <si>
    <t>Izvor financiranja 4</t>
  </si>
  <si>
    <t>Državni proračun</t>
  </si>
  <si>
    <t>Posebne namjene</t>
  </si>
  <si>
    <t>Izvor financiranja 8</t>
  </si>
  <si>
    <t>IZVJEŠTAJ PO PROGRAMSKOJ KLASIFIKACIJI-primici</t>
  </si>
  <si>
    <t>Višak/manjak</t>
  </si>
  <si>
    <t>Tekuće pomoći iz proraćuna koji im nije nadležan</t>
  </si>
  <si>
    <t>Kapitalne pomoći iz proraćuna koji im nije nadležan</t>
  </si>
  <si>
    <t>Rashodi za materijal i energiju</t>
  </si>
  <si>
    <t>Rashodi za usluge</t>
  </si>
  <si>
    <t>Ostali nespomenuti rashodi</t>
  </si>
  <si>
    <t>Financijski rashodi</t>
  </si>
  <si>
    <t>Ostale naknade građanima i kućanstvima</t>
  </si>
  <si>
    <t>Rashodi za nabavu dugotrajne imovine</t>
  </si>
  <si>
    <t>Postrojenja i oprema</t>
  </si>
  <si>
    <t xml:space="preserve">Knjige </t>
  </si>
  <si>
    <t>IZVORNI PLAN ILI REBALANS 2024.*</t>
  </si>
  <si>
    <t xml:space="preserve">OSTVARENJE/IZVRŠENJE 
1.-6.2024. </t>
  </si>
  <si>
    <t xml:space="preserve">OSTVARENJE/ IZVRŠENJE 
1.-6.2024. </t>
  </si>
  <si>
    <t xml:space="preserve"> IZVRŠENJE 
1.-6.2024. </t>
  </si>
  <si>
    <t>Prihodi od imovine</t>
  </si>
  <si>
    <t>Prihodi od iznajmljivanja imovine</t>
  </si>
  <si>
    <t xml:space="preserve">Tekuće donacije </t>
  </si>
  <si>
    <t>Prihodi iz nadležnog proračuna za financiranje rashoda poslovanja</t>
  </si>
  <si>
    <t>IZVORNI PLAN ILI REBALANS 2025.*</t>
  </si>
  <si>
    <t>TEKUĆI PLAN 2025.*</t>
  </si>
  <si>
    <t xml:space="preserve">OSTVARENJE/ IZVRŠENJE 
1.-6.2025. </t>
  </si>
  <si>
    <t>Prihodi od upravnih i administrativnih pristojbi, pristojbi po posebnim propisima i naknada</t>
  </si>
  <si>
    <t>Prihodi po posebnim propisima</t>
  </si>
  <si>
    <t>Ostali nespomenuti prihodi</t>
  </si>
  <si>
    <t>Osnovna škola Mitnica, Vukovar</t>
  </si>
  <si>
    <t xml:space="preserve"> Prihodi od prodaje proizvoda i robe te pruženih usluga. Prihodi od donacija, te povrati po ptotestiranim povratima</t>
  </si>
  <si>
    <t>Prihodi od prodaje proizvoda i usluga</t>
  </si>
  <si>
    <t>Donacije od pravnih i fizičkih osoba izvan općeg proračuna te povrat donacija i kapitalnih pomoći po protestiranim jamstvima</t>
  </si>
  <si>
    <t>Prihodi iz nadležnog proračuna i od HZZO-a temeljem ugovorenih obveza</t>
  </si>
  <si>
    <t>Prihodi iz nadležnog proračuna za financiranje redovne djelatnosti proračunskih korisnika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</si>
  <si>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</si>
  <si>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</si>
  <si>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</si>
  <si>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</si>
  <si>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 xml:space="preserve">Naknade za prijevoz djelatnika </t>
  </si>
  <si>
    <t>Pomoći proračunu i izvanproračunskim korisnicima iz drugih proračuna</t>
  </si>
  <si>
    <t>Pomoćiproračunskim korisnicima iz proračuna koji im nije nadležan</t>
  </si>
  <si>
    <t>Pomoći temeljem prijenosa EU sredstava</t>
  </si>
  <si>
    <t>Tekuće pomoći iz državnog proračuna temeljem prijenosa EU sredstava</t>
  </si>
  <si>
    <t>Doprinosi na plaće</t>
  </si>
  <si>
    <t>Doprinosi za zdravstveno osiguranje</t>
  </si>
  <si>
    <t>Stručno osposobljavanje djelatnika</t>
  </si>
  <si>
    <t>Ostale naknade troškova zaposlenima</t>
  </si>
  <si>
    <t>Naknade troškova osobama izvan radnog odnosa</t>
  </si>
  <si>
    <t>Ostali financijski rashodi</t>
  </si>
  <si>
    <t>Naknade građanima i kućanstvima na temelju osiguranja i druge naknade</t>
  </si>
  <si>
    <t>Vukovarsko-srijemska  županija</t>
  </si>
  <si>
    <t>Grad Vukovar</t>
  </si>
  <si>
    <t xml:space="preserve"> IZVRŠENJE 
1.-6.2025. </t>
  </si>
  <si>
    <t>Namirnice za produženi boravak - roditelji</t>
  </si>
  <si>
    <t>Sportska igrališta</t>
  </si>
  <si>
    <t>Vukovarsko-srijemska županija</t>
  </si>
  <si>
    <t>Osnovna škola Mitnica                          Vukovar, Fruškogorska 2</t>
  </si>
  <si>
    <t>KLASA:402-08/25-01/04</t>
  </si>
  <si>
    <t>URBROJ:2196-1-6-25-01</t>
  </si>
  <si>
    <t>Predsjednica Školskog odbora:</t>
  </si>
  <si>
    <t>Martina Salamon</t>
  </si>
  <si>
    <t>Osnovna škola Mitnica              Vukovar, Fruškogorska 2</t>
  </si>
  <si>
    <t xml:space="preserve">OSTVARENJE/IZVRŠENJE 
1.-6.2025. </t>
  </si>
  <si>
    <t>Napomena : Iznosi u stupcima "OSTVARENJE/IZVRŠENJE 1.-6.2024." i "OSTVARENJE/IZVRŠENJE 1.-6. 2025." iskazuju se na dvije decimale.</t>
  </si>
  <si>
    <t>Osnovna škola Mitnica                                                                                          Vukovar, Fruškogorska 2</t>
  </si>
  <si>
    <t>Osnovna škola Mitnica,                                         Vukovar, Fruškogorska 2</t>
  </si>
  <si>
    <t>Osnovna škola Mitnica                    Vukovar, Fruškogorska 2</t>
  </si>
  <si>
    <t>Izleti,terenska nastava, produženi boravak-roditelji</t>
  </si>
  <si>
    <t>Prodaja dječijih radova - učenička zadruga, najam dvorane i prodaja starog papira</t>
  </si>
  <si>
    <t>Prodaja dječijih radova - učenička zadruga i  najam dvorane</t>
  </si>
  <si>
    <t>Prihodi od iznajmljivanja školske dvorane</t>
  </si>
  <si>
    <t>Prihodi od uplata roditelja za produženi boravak</t>
  </si>
  <si>
    <t>Prihodi od iznajmljivanja školskih prostora, prodaje dječijih radova - učenička zadruga</t>
  </si>
  <si>
    <t>Prihodi od osnivača - Grad Vukovar</t>
  </si>
  <si>
    <t>Primici iz nenadležnog proračuna- Vukovarsko-srijemska županija</t>
  </si>
  <si>
    <t>Primici iz državnog proračuna - plaće i ostala primanja zaposlenika</t>
  </si>
  <si>
    <t>Primici iz državnog proračuna - prehrana učenika</t>
  </si>
  <si>
    <t>Prihodi temeljem prijenosa EU fondova iz proračuna osnivača</t>
  </si>
  <si>
    <t>IZVRŠENJE FINANCIJSKOG PLANA OSNOVNE ŠKOLE MITNICA , VUKOVAR
ZA PRVO POLUGODIŠTE 2025. GODINE (1.1.-30.6.2025.G.)</t>
  </si>
  <si>
    <t>Tekuće pomoći iz drugih proračuna izvanproračunskim korisnicima</t>
  </si>
  <si>
    <t xml:space="preserve">Grad Vukovar </t>
  </si>
  <si>
    <t>32 Obrazovanje</t>
  </si>
  <si>
    <t>Grad Vukovar - prijenos eu sredstava</t>
  </si>
  <si>
    <t>Hrvatski zavod za zapošljavanje</t>
  </si>
  <si>
    <t>AMPEU</t>
  </si>
  <si>
    <t xml:space="preserve">Osnovno obrazovanje </t>
  </si>
  <si>
    <t xml:space="preserve">** AKO Opći i Posebni dio polugodišnjeg izvještaja ne sadrži "TEKUĆI PLAN 2025.", "INDEKS"("OSTVARENJE/IZVRŠENJE 1.-6.2025."/"TEKUĆI PLAN 2024.") iskazuje se kao "OSTVARENJE/IZVRŠENJE 1.-6.2025."/"IZVORNI PLAN 2023." ODNOSNO "REBALANS 2024." </t>
  </si>
  <si>
    <t>U Vukovaru, 31.kolovoza 2025.</t>
  </si>
  <si>
    <t>U Vukovaru, 31.kolovoza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</si>
</sst>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#,##0;[Red]#,##0"/>
    <numFmt numFmtId="166" formatCode="#,##0.00;[Red]#,##0.00"/>
    <numFmt numFmtId="167" formatCode="0;[Red]0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Arial Narrow"/>
      <family val="2"/>
      <charset val="238"/>
    </font>
    <font>
      <b/>
      <i/>
      <sz val="14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i/>
      <sz val="18"/>
      <color indexed="8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8"/>
      <color indexed="8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sz val="18"/>
      <color indexed="8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rgb="FFFF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Arial Narrow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0" fillId="3" borderId="0" xfId="0" applyFill="1"/>
    <xf numFmtId="0" fontId="9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/>
    <xf numFmtId="0" fontId="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166" fontId="23" fillId="0" borderId="3" xfId="0" applyNumberFormat="1" applyFont="1" applyBorder="1"/>
    <xf numFmtId="166" fontId="22" fillId="0" borderId="3" xfId="0" applyNumberFormat="1" applyFont="1" applyBorder="1"/>
    <xf numFmtId="4" fontId="2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0" fontId="24" fillId="2" borderId="3" xfId="0" quotePrefix="1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left" vertical="center" indent="1"/>
    </xf>
    <xf numFmtId="0" fontId="24" fillId="2" borderId="3" xfId="0" applyFont="1" applyFill="1" applyBorder="1" applyAlignment="1">
      <alignment horizontal="left" vertical="center" wrapText="1" indent="1"/>
    </xf>
    <xf numFmtId="4" fontId="22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0" fontId="20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3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/>
    <xf numFmtId="0" fontId="28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right"/>
    </xf>
    <xf numFmtId="4" fontId="29" fillId="0" borderId="3" xfId="0" applyNumberFormat="1" applyFont="1" applyBorder="1"/>
    <xf numFmtId="0" fontId="30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 wrapText="1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4" fontId="32" fillId="0" borderId="3" xfId="0" applyNumberFormat="1" applyFont="1" applyBorder="1"/>
    <xf numFmtId="0" fontId="30" fillId="2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0" fontId="19" fillId="0" borderId="0" xfId="0" applyFont="1"/>
    <xf numFmtId="0" fontId="13" fillId="0" borderId="0" xfId="0" applyFont="1" applyAlignment="1">
      <alignment horizontal="center" vertical="center" wrapText="1"/>
    </xf>
    <xf numFmtId="4" fontId="22" fillId="0" borderId="3" xfId="0" applyNumberFormat="1" applyFont="1" applyBorder="1"/>
    <xf numFmtId="0" fontId="20" fillId="2" borderId="4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0" fontId="36" fillId="0" borderId="3" xfId="0" applyFont="1" applyBorder="1" applyAlignment="1">
      <alignment horizontal="left" vertical="center" wrapText="1"/>
    </xf>
    <xf numFmtId="3" fontId="20" fillId="2" borderId="4" xfId="0" applyNumberFormat="1" applyFont="1" applyFill="1" applyBorder="1" applyAlignment="1">
      <alignment horizontal="right"/>
    </xf>
    <xf numFmtId="0" fontId="38" fillId="3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3" fontId="26" fillId="2" borderId="3" xfId="0" applyNumberFormat="1" applyFont="1" applyFill="1" applyBorder="1" applyAlignment="1">
      <alignment horizontal="right"/>
    </xf>
    <xf numFmtId="0" fontId="39" fillId="0" borderId="3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/>
    <xf numFmtId="0" fontId="29" fillId="0" borderId="0" xfId="0" applyFont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15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right" vertical="center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28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15" fillId="0" borderId="3" xfId="0" quotePrefix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34" fillId="0" borderId="0" xfId="0" applyFont="1"/>
    <xf numFmtId="0" fontId="4" fillId="0" borderId="0" xfId="0" applyFont="1" applyAlignment="1">
      <alignment vertical="center" wrapText="1"/>
    </xf>
    <xf numFmtId="0" fontId="34" fillId="0" borderId="6" xfId="0" applyFont="1" applyBorder="1"/>
    <xf numFmtId="0" fontId="44" fillId="0" borderId="0" xfId="0" applyFont="1" applyAlignment="1">
      <alignment vertical="top" wrapText="1"/>
    </xf>
    <xf numFmtId="166" fontId="15" fillId="2" borderId="3" xfId="0" applyNumberFormat="1" applyFont="1" applyFill="1" applyBorder="1" applyAlignment="1">
      <alignment horizontal="right"/>
    </xf>
    <xf numFmtId="167" fontId="29" fillId="0" borderId="3" xfId="0" applyNumberFormat="1" applyFont="1" applyBorder="1"/>
    <xf numFmtId="166" fontId="31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/>
    </xf>
    <xf numFmtId="0" fontId="32" fillId="0" borderId="3" xfId="0" applyFont="1" applyBorder="1"/>
    <xf numFmtId="166" fontId="31" fillId="2" borderId="3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164" fontId="32" fillId="0" borderId="3" xfId="0" applyNumberFormat="1" applyFont="1" applyBorder="1"/>
    <xf numFmtId="0" fontId="32" fillId="0" borderId="0" xfId="0" applyFont="1"/>
    <xf numFmtId="0" fontId="0" fillId="0" borderId="0" xfId="0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right" wrapText="1"/>
    </xf>
    <xf numFmtId="166" fontId="32" fillId="0" borderId="3" xfId="0" applyNumberFormat="1" applyFont="1" applyBorder="1"/>
    <xf numFmtId="166" fontId="29" fillId="0" borderId="3" xfId="0" applyNumberFormat="1" applyFont="1" applyBorder="1"/>
    <xf numFmtId="166" fontId="29" fillId="2" borderId="3" xfId="0" applyNumberFormat="1" applyFont="1" applyFill="1" applyBorder="1" applyAlignment="1">
      <alignment horizontal="right"/>
    </xf>
    <xf numFmtId="166" fontId="29" fillId="2" borderId="3" xfId="0" applyNumberFormat="1" applyFont="1" applyFill="1" applyBorder="1" applyAlignment="1">
      <alignment horizontal="right" wrapText="1"/>
    </xf>
    <xf numFmtId="0" fontId="25" fillId="0" borderId="0" xfId="0" applyFont="1" applyAlignment="1">
      <alignment vertical="center" wrapText="1"/>
    </xf>
    <xf numFmtId="0" fontId="28" fillId="2" borderId="3" xfId="0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 wrapText="1"/>
    </xf>
    <xf numFmtId="0" fontId="7" fillId="0" borderId="0" xfId="0" applyFont="1"/>
    <xf numFmtId="4" fontId="25" fillId="2" borderId="0" xfId="0" applyNumberFormat="1" applyFont="1" applyFill="1" applyBorder="1" applyAlignment="1">
      <alignment horizontal="right"/>
    </xf>
    <xf numFmtId="4" fontId="25" fillId="2" borderId="0" xfId="0" applyNumberFormat="1" applyFont="1" applyFill="1" applyBorder="1" applyAlignment="1">
      <alignment horizontal="right" wrapText="1"/>
    </xf>
    <xf numFmtId="4" fontId="26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4" fontId="24" fillId="0" borderId="3" xfId="0" applyNumberFormat="1" applyFont="1" applyBorder="1" applyAlignment="1">
      <alignment vertical="center" wrapText="1"/>
    </xf>
    <xf numFmtId="4" fontId="15" fillId="3" borderId="3" xfId="0" quotePrefix="1" applyNumberFormat="1" applyFont="1" applyFill="1" applyBorder="1" applyAlignment="1">
      <alignment horizontal="left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left" vertical="center" wrapText="1"/>
    </xf>
    <xf numFmtId="4" fontId="24" fillId="3" borderId="3" xfId="0" applyNumberFormat="1" applyFont="1" applyFill="1" applyBorder="1" applyAlignment="1">
      <alignment wrapText="1"/>
    </xf>
    <xf numFmtId="4" fontId="15" fillId="3" borderId="3" xfId="0" applyNumberFormat="1" applyFont="1" applyFill="1" applyBorder="1" applyAlignment="1">
      <alignment horizontal="right"/>
    </xf>
    <xf numFmtId="4" fontId="28" fillId="0" borderId="3" xfId="0" applyNumberFormat="1" applyFont="1" applyBorder="1" applyAlignment="1">
      <alignment horizontal="right" vertical="center" wrapText="1"/>
    </xf>
    <xf numFmtId="4" fontId="24" fillId="0" borderId="3" xfId="0" applyNumberFormat="1" applyFont="1" applyBorder="1" applyAlignment="1">
      <alignment vertical="center"/>
    </xf>
    <xf numFmtId="4" fontId="24" fillId="3" borderId="3" xfId="0" applyNumberFormat="1" applyFont="1" applyFill="1" applyBorder="1" applyAlignment="1">
      <alignment vertical="center"/>
    </xf>
    <xf numFmtId="4" fontId="28" fillId="3" borderId="3" xfId="0" applyNumberFormat="1" applyFont="1" applyFill="1" applyBorder="1" applyAlignment="1">
      <alignment vertical="center"/>
    </xf>
    <xf numFmtId="4" fontId="24" fillId="3" borderId="3" xfId="0" applyNumberFormat="1" applyFont="1" applyFill="1" applyBorder="1" applyAlignment="1">
      <alignment vertical="center" wrapText="1"/>
    </xf>
    <xf numFmtId="0" fontId="15" fillId="3" borderId="1" xfId="0" quotePrefix="1" applyFont="1" applyFill="1" applyBorder="1" applyAlignment="1">
      <alignment horizontal="left" wrapText="1"/>
    </xf>
    <xf numFmtId="0" fontId="15" fillId="3" borderId="2" xfId="0" quotePrefix="1" applyFont="1" applyFill="1" applyBorder="1" applyAlignment="1">
      <alignment horizontal="left" wrapText="1"/>
    </xf>
    <xf numFmtId="0" fontId="15" fillId="3" borderId="4" xfId="0" quotePrefix="1" applyFont="1" applyFill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8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8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15" fillId="3" borderId="3" xfId="0" quotePrefix="1" applyFont="1" applyFill="1" applyBorder="1" applyAlignment="1">
      <alignment horizontal="left" vertical="center" wrapText="1"/>
    </xf>
    <xf numFmtId="0" fontId="28" fillId="3" borderId="1" xfId="0" quotePrefix="1" applyFont="1" applyFill="1" applyBorder="1" applyAlignment="1">
      <alignment horizontal="left" vertical="center" wrapText="1"/>
    </xf>
    <xf numFmtId="0" fontId="28" fillId="0" borderId="1" xfId="0" quotePrefix="1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40"/>
  <sheetViews>
    <sheetView topLeftCell="A13" zoomScaleNormal="100" workbookViewId="0">
      <selection activeCell="A40" sqref="A40:C40"/>
    </sheetView>
  </sheetViews>
  <sheetFormatPr defaultRowHeight="15" x14ac:dyDescent="0.25"/>
  <cols>
    <col min="1" max="1" width="24" customWidth="1"/>
    <col min="5" max="5" width="41.28515625" customWidth="1"/>
    <col min="6" max="9" width="25.28515625" customWidth="1"/>
    <col min="10" max="11" width="15.7109375" customWidth="1"/>
    <col min="12" max="12" width="25.28515625" customWidth="1"/>
  </cols>
  <sheetData>
    <row r="2" spans="1:12" ht="42" customHeight="1" x14ac:dyDescent="0.25">
      <c r="A2" s="140" t="s">
        <v>148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7"/>
    </row>
    <row r="3" spans="1:12" ht="40.5" customHeight="1" x14ac:dyDescent="0.25">
      <c r="A3" s="140"/>
      <c r="B3" s="161"/>
      <c r="C3" s="161"/>
      <c r="D3" s="18"/>
      <c r="E3" s="18"/>
      <c r="F3" s="18"/>
      <c r="G3" s="18"/>
      <c r="H3" s="18"/>
      <c r="I3" s="18"/>
      <c r="J3" s="18"/>
      <c r="K3" s="18"/>
      <c r="L3" s="2"/>
    </row>
    <row r="4" spans="1:12" ht="24.95" customHeight="1" x14ac:dyDescent="0.25">
      <c r="A4" s="141" t="s">
        <v>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6"/>
    </row>
    <row r="5" spans="1:12" ht="18" x14ac:dyDescent="0.25">
      <c r="A5" s="67"/>
      <c r="B5" s="18"/>
      <c r="C5" s="18"/>
      <c r="D5" s="18"/>
      <c r="E5" s="18"/>
      <c r="F5" s="18"/>
      <c r="G5" s="18"/>
      <c r="H5" s="18"/>
      <c r="I5" s="18"/>
      <c r="J5" s="18"/>
      <c r="K5" s="18"/>
      <c r="L5" s="3"/>
    </row>
    <row r="6" spans="1:12" ht="18" customHeight="1" x14ac:dyDescent="0.25">
      <c r="A6" s="140" t="s">
        <v>42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5"/>
    </row>
    <row r="7" spans="1:12" ht="18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5"/>
    </row>
    <row r="8" spans="1:12" ht="18" customHeight="1" x14ac:dyDescent="0.25">
      <c r="A8" s="142" t="s">
        <v>50</v>
      </c>
      <c r="B8" s="142"/>
      <c r="C8" s="142"/>
      <c r="D8" s="142"/>
      <c r="E8" s="142"/>
      <c r="F8" s="70"/>
      <c r="G8" s="71"/>
      <c r="H8" s="71"/>
      <c r="I8" s="71"/>
      <c r="J8" s="72"/>
      <c r="K8" s="72"/>
    </row>
    <row r="9" spans="1:12" ht="31.5" x14ac:dyDescent="0.25">
      <c r="A9" s="145" t="s">
        <v>7</v>
      </c>
      <c r="B9" s="145"/>
      <c r="C9" s="145"/>
      <c r="D9" s="145"/>
      <c r="E9" s="145"/>
      <c r="F9" s="73" t="s">
        <v>85</v>
      </c>
      <c r="G9" s="73" t="s">
        <v>92</v>
      </c>
      <c r="H9" s="73" t="s">
        <v>93</v>
      </c>
      <c r="I9" s="73" t="s">
        <v>132</v>
      </c>
      <c r="J9" s="73" t="s">
        <v>15</v>
      </c>
      <c r="K9" s="73" t="s">
        <v>40</v>
      </c>
    </row>
    <row r="10" spans="1:12" ht="15.75" x14ac:dyDescent="0.25">
      <c r="A10" s="156">
        <v>1</v>
      </c>
      <c r="B10" s="156"/>
      <c r="C10" s="156"/>
      <c r="D10" s="156"/>
      <c r="E10" s="157"/>
      <c r="F10" s="73">
        <v>2</v>
      </c>
      <c r="G10" s="74">
        <v>3</v>
      </c>
      <c r="H10" s="74">
        <v>4</v>
      </c>
      <c r="I10" s="74">
        <v>5</v>
      </c>
      <c r="J10" s="74" t="s">
        <v>27</v>
      </c>
      <c r="K10" s="74" t="s">
        <v>28</v>
      </c>
    </row>
    <row r="11" spans="1:12" ht="15.75" x14ac:dyDescent="0.25">
      <c r="A11" s="143" t="s">
        <v>17</v>
      </c>
      <c r="B11" s="144"/>
      <c r="C11" s="144"/>
      <c r="D11" s="144"/>
      <c r="E11" s="154"/>
      <c r="F11" s="133">
        <v>764932.1</v>
      </c>
      <c r="G11" s="125">
        <v>1835335</v>
      </c>
      <c r="H11" s="125">
        <v>1835335</v>
      </c>
      <c r="I11" s="125">
        <v>884454.84</v>
      </c>
      <c r="J11" s="75">
        <f>I11/F11*100</f>
        <v>115.62527445246447</v>
      </c>
      <c r="K11" s="76">
        <f>I11/H11*100</f>
        <v>48.190376143864746</v>
      </c>
    </row>
    <row r="12" spans="1:12" ht="15.75" x14ac:dyDescent="0.25">
      <c r="A12" s="155" t="s">
        <v>16</v>
      </c>
      <c r="B12" s="154"/>
      <c r="C12" s="154"/>
      <c r="D12" s="154"/>
      <c r="E12" s="154"/>
      <c r="F12" s="133">
        <v>0</v>
      </c>
      <c r="G12" s="125">
        <v>0</v>
      </c>
      <c r="H12" s="125">
        <v>0</v>
      </c>
      <c r="I12" s="125">
        <v>0</v>
      </c>
      <c r="J12" s="75" t="e">
        <f t="shared" ref="J12:J17" si="0">I12/F12*100</f>
        <v>#DIV/0!</v>
      </c>
      <c r="K12" s="76" t="e">
        <f t="shared" ref="K12:K17" si="1">I12/H12*100</f>
        <v>#DIV/0!</v>
      </c>
    </row>
    <row r="13" spans="1:12" ht="15.75" x14ac:dyDescent="0.25">
      <c r="A13" s="151" t="s">
        <v>0</v>
      </c>
      <c r="B13" s="152"/>
      <c r="C13" s="152"/>
      <c r="D13" s="152"/>
      <c r="E13" s="153"/>
      <c r="F13" s="134">
        <f>SUM(F11:F12)</f>
        <v>764932.1</v>
      </c>
      <c r="G13" s="135">
        <f>SUM(G11:G12)</f>
        <v>1835335</v>
      </c>
      <c r="H13" s="135">
        <f>SUM(H11:H12)</f>
        <v>1835335</v>
      </c>
      <c r="I13" s="135">
        <f>SUM(I11:I12)</f>
        <v>884454.84</v>
      </c>
      <c r="J13" s="75">
        <f t="shared" si="0"/>
        <v>115.62527445246447</v>
      </c>
      <c r="K13" s="76">
        <f t="shared" si="1"/>
        <v>48.190376143864746</v>
      </c>
    </row>
    <row r="14" spans="1:12" ht="15.75" x14ac:dyDescent="0.25">
      <c r="A14" s="160" t="s">
        <v>18</v>
      </c>
      <c r="B14" s="144"/>
      <c r="C14" s="144"/>
      <c r="D14" s="144"/>
      <c r="E14" s="144"/>
      <c r="F14" s="126">
        <v>763790.16</v>
      </c>
      <c r="G14" s="125">
        <v>1760335</v>
      </c>
      <c r="H14" s="125">
        <v>1760335</v>
      </c>
      <c r="I14" s="125">
        <v>1022952.31</v>
      </c>
      <c r="J14" s="75">
        <f t="shared" si="0"/>
        <v>133.9310668783688</v>
      </c>
      <c r="K14" s="76">
        <f t="shared" si="1"/>
        <v>58.111229396677345</v>
      </c>
    </row>
    <row r="15" spans="1:12" ht="15.75" x14ac:dyDescent="0.25">
      <c r="A15" s="155" t="s">
        <v>19</v>
      </c>
      <c r="B15" s="154"/>
      <c r="C15" s="154"/>
      <c r="D15" s="154"/>
      <c r="E15" s="154"/>
      <c r="F15" s="133">
        <v>7275.94</v>
      </c>
      <c r="G15" s="125">
        <v>75000</v>
      </c>
      <c r="H15" s="125">
        <v>75000</v>
      </c>
      <c r="I15" s="125">
        <v>1199.53</v>
      </c>
      <c r="J15" s="75">
        <f t="shared" si="0"/>
        <v>16.486254696987608</v>
      </c>
      <c r="K15" s="76">
        <f t="shared" si="1"/>
        <v>1.5993733333333333</v>
      </c>
    </row>
    <row r="16" spans="1:12" ht="15.75" x14ac:dyDescent="0.25">
      <c r="A16" s="77" t="s">
        <v>1</v>
      </c>
      <c r="B16" s="78"/>
      <c r="C16" s="78"/>
      <c r="D16" s="78"/>
      <c r="E16" s="78"/>
      <c r="F16" s="134">
        <f>SUM(F14:F15)</f>
        <v>771066.1</v>
      </c>
      <c r="G16" s="131">
        <f>SUM(G14:G15)</f>
        <v>1835335</v>
      </c>
      <c r="H16" s="131">
        <f>SUM(H14:H15)</f>
        <v>1835335</v>
      </c>
      <c r="I16" s="131">
        <f>SUM(I14:I15)</f>
        <v>1024151.8400000001</v>
      </c>
      <c r="J16" s="75">
        <f t="shared" si="0"/>
        <v>132.8228332175413</v>
      </c>
      <c r="K16" s="76">
        <f t="shared" si="1"/>
        <v>55.801902105065295</v>
      </c>
    </row>
    <row r="17" spans="1:48" ht="15.75" x14ac:dyDescent="0.25">
      <c r="A17" s="159" t="s">
        <v>2</v>
      </c>
      <c r="B17" s="152"/>
      <c r="C17" s="152"/>
      <c r="D17" s="152"/>
      <c r="E17" s="152"/>
      <c r="F17" s="136">
        <f>F13-F16</f>
        <v>-6134</v>
      </c>
      <c r="G17" s="136">
        <f t="shared" ref="G17:I17" si="2">G13-G16</f>
        <v>0</v>
      </c>
      <c r="H17" s="136">
        <f t="shared" si="2"/>
        <v>0</v>
      </c>
      <c r="I17" s="136">
        <f t="shared" si="2"/>
        <v>-139697.00000000012</v>
      </c>
      <c r="J17" s="75">
        <f t="shared" si="0"/>
        <v>2277.420932507338</v>
      </c>
      <c r="K17" s="76" t="e">
        <f t="shared" si="1"/>
        <v>#DIV/0!</v>
      </c>
    </row>
    <row r="18" spans="1:48" ht="15.75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2"/>
      <c r="K18" s="82"/>
      <c r="L18" s="1"/>
    </row>
    <row r="19" spans="1:48" ht="18" customHeight="1" x14ac:dyDescent="0.25">
      <c r="A19" s="142" t="s">
        <v>47</v>
      </c>
      <c r="B19" s="142"/>
      <c r="C19" s="142"/>
      <c r="D19" s="142"/>
      <c r="E19" s="142"/>
      <c r="F19" s="81"/>
      <c r="G19" s="81"/>
      <c r="H19" s="81"/>
      <c r="I19" s="81"/>
      <c r="J19" s="82"/>
      <c r="K19" s="82"/>
      <c r="L19" s="1"/>
    </row>
    <row r="20" spans="1:48" ht="31.5" x14ac:dyDescent="0.25">
      <c r="A20" s="145" t="s">
        <v>7</v>
      </c>
      <c r="B20" s="145"/>
      <c r="C20" s="145"/>
      <c r="D20" s="145"/>
      <c r="E20" s="145"/>
      <c r="F20" s="73" t="s">
        <v>85</v>
      </c>
      <c r="G20" s="74" t="s">
        <v>92</v>
      </c>
      <c r="H20" s="74" t="s">
        <v>93</v>
      </c>
      <c r="I20" s="74" t="s">
        <v>132</v>
      </c>
      <c r="J20" s="74" t="s">
        <v>15</v>
      </c>
      <c r="K20" s="74" t="s">
        <v>40</v>
      </c>
    </row>
    <row r="21" spans="1:48" ht="15.75" x14ac:dyDescent="0.25">
      <c r="A21" s="146">
        <v>1</v>
      </c>
      <c r="B21" s="147"/>
      <c r="C21" s="147"/>
      <c r="D21" s="147"/>
      <c r="E21" s="147"/>
      <c r="F21" s="83">
        <v>2</v>
      </c>
      <c r="G21" s="74">
        <v>3</v>
      </c>
      <c r="H21" s="74">
        <v>4</v>
      </c>
      <c r="I21" s="74">
        <v>5</v>
      </c>
      <c r="J21" s="74" t="s">
        <v>27</v>
      </c>
      <c r="K21" s="74" t="s">
        <v>28</v>
      </c>
    </row>
    <row r="22" spans="1:48" ht="15.75" customHeight="1" x14ac:dyDescent="0.25">
      <c r="A22" s="143" t="s">
        <v>20</v>
      </c>
      <c r="B22" s="148"/>
      <c r="C22" s="148"/>
      <c r="D22" s="148"/>
      <c r="E22" s="148"/>
      <c r="F22" s="132">
        <v>0</v>
      </c>
      <c r="G22" s="125">
        <v>0</v>
      </c>
      <c r="H22" s="125">
        <v>0</v>
      </c>
      <c r="I22" s="125">
        <v>0</v>
      </c>
      <c r="J22" s="75"/>
      <c r="K22" s="75"/>
    </row>
    <row r="23" spans="1:48" ht="15.75" x14ac:dyDescent="0.25">
      <c r="A23" s="143" t="s">
        <v>21</v>
      </c>
      <c r="B23" s="144"/>
      <c r="C23" s="144"/>
      <c r="D23" s="144"/>
      <c r="E23" s="144"/>
      <c r="F23" s="126">
        <v>0</v>
      </c>
      <c r="G23" s="125">
        <v>0</v>
      </c>
      <c r="H23" s="125">
        <v>0</v>
      </c>
      <c r="I23" s="125">
        <v>0</v>
      </c>
      <c r="J23" s="75"/>
      <c r="K23" s="75"/>
    </row>
    <row r="24" spans="1:48" ht="15" customHeight="1" x14ac:dyDescent="0.25">
      <c r="A24" s="137" t="s">
        <v>41</v>
      </c>
      <c r="B24" s="138"/>
      <c r="C24" s="138"/>
      <c r="D24" s="138"/>
      <c r="E24" s="139"/>
      <c r="F24" s="127"/>
      <c r="G24" s="128"/>
      <c r="H24" s="128"/>
      <c r="I24" s="128"/>
      <c r="J24" s="84"/>
      <c r="K24" s="84"/>
    </row>
    <row r="25" spans="1:48" s="9" customFormat="1" ht="15" customHeight="1" x14ac:dyDescent="0.25">
      <c r="A25" s="143" t="s">
        <v>12</v>
      </c>
      <c r="B25" s="144"/>
      <c r="C25" s="144"/>
      <c r="D25" s="144"/>
      <c r="E25" s="144"/>
      <c r="F25" s="126">
        <v>23392.33</v>
      </c>
      <c r="G25" s="125">
        <v>0</v>
      </c>
      <c r="H25" s="125">
        <v>0</v>
      </c>
      <c r="I25" s="125">
        <v>42456.63</v>
      </c>
      <c r="J25" s="75" t="e">
        <f>I5/F5*100</f>
        <v>#DIV/0!</v>
      </c>
      <c r="K25" s="7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9" customFormat="1" ht="15" customHeight="1" x14ac:dyDescent="0.25">
      <c r="A26" s="143" t="s">
        <v>46</v>
      </c>
      <c r="B26" s="144"/>
      <c r="C26" s="144"/>
      <c r="D26" s="144"/>
      <c r="E26" s="144"/>
      <c r="F26" s="126">
        <f>F17+F25</f>
        <v>17258.330000000002</v>
      </c>
      <c r="G26" s="126">
        <f t="shared" ref="G26:I26" si="3">G17+G25</f>
        <v>0</v>
      </c>
      <c r="H26" s="126">
        <f t="shared" si="3"/>
        <v>0</v>
      </c>
      <c r="I26" s="126">
        <f t="shared" si="3"/>
        <v>-97240.370000000112</v>
      </c>
      <c r="J26" s="75"/>
      <c r="K26" s="7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15" customFormat="1" ht="15.75" x14ac:dyDescent="0.25">
      <c r="A27" s="137" t="s">
        <v>48</v>
      </c>
      <c r="B27" s="138"/>
      <c r="C27" s="138"/>
      <c r="D27" s="138"/>
      <c r="E27" s="139"/>
      <c r="F27" s="127"/>
      <c r="G27" s="129"/>
      <c r="H27" s="129"/>
      <c r="I27" s="129"/>
      <c r="J27" s="85"/>
      <c r="K27" s="85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ht="15.75" x14ac:dyDescent="0.25">
      <c r="A28" s="158" t="s">
        <v>49</v>
      </c>
      <c r="B28" s="158"/>
      <c r="C28" s="158"/>
      <c r="D28" s="158"/>
      <c r="E28" s="158"/>
      <c r="F28" s="130">
        <v>17258.330000000002</v>
      </c>
      <c r="G28" s="131"/>
      <c r="H28" s="131"/>
      <c r="I28" s="131">
        <v>-97240.37</v>
      </c>
      <c r="J28" s="79"/>
      <c r="K28" s="79"/>
    </row>
    <row r="29" spans="1:48" ht="16.5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48" ht="16.5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48" ht="15" customHeight="1" x14ac:dyDescent="0.25">
      <c r="A31" s="149" t="s">
        <v>133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1:48" ht="15" customHeight="1" x14ac:dyDescent="0.25">
      <c r="A32" s="149" t="s">
        <v>45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1:11" ht="36.75" customHeight="1" x14ac:dyDescent="0.25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ht="15" customHeight="1" x14ac:dyDescent="0.25">
      <c r="A34" s="150" t="s">
        <v>156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  <row r="35" spans="1:11" x14ac:dyDescent="0.2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16.5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ht="16.5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6.5" x14ac:dyDescent="0.3">
      <c r="A38" s="66" t="s">
        <v>127</v>
      </c>
      <c r="B38" s="51"/>
      <c r="C38" s="51"/>
      <c r="D38" s="51"/>
      <c r="E38" s="51"/>
      <c r="F38" s="51"/>
      <c r="G38" s="51"/>
      <c r="H38" s="51"/>
      <c r="I38" s="66" t="s">
        <v>129</v>
      </c>
      <c r="J38" s="51"/>
      <c r="K38" s="51"/>
    </row>
    <row r="39" spans="1:11" ht="16.5" x14ac:dyDescent="0.3">
      <c r="A39" s="66" t="s">
        <v>128</v>
      </c>
      <c r="B39" s="51"/>
      <c r="C39" s="51"/>
      <c r="D39" s="51"/>
      <c r="E39" s="51"/>
      <c r="F39" s="51"/>
      <c r="G39" s="51"/>
      <c r="H39" s="51"/>
      <c r="I39" s="66" t="s">
        <v>130</v>
      </c>
      <c r="J39" s="51"/>
      <c r="K39" s="51"/>
    </row>
    <row r="40" spans="1:11" x14ac:dyDescent="0.25">
      <c r="A40" s="194" t="s">
        <v>157</v>
      </c>
      <c r="B40" s="194"/>
      <c r="C40" s="194"/>
    </row>
  </sheetData>
  <mergeCells count="26">
    <mergeCell ref="A2:K2"/>
    <mergeCell ref="A32:K33"/>
    <mergeCell ref="A34:K35"/>
    <mergeCell ref="A13:E13"/>
    <mergeCell ref="A23:E23"/>
    <mergeCell ref="A11:E11"/>
    <mergeCell ref="A12:E12"/>
    <mergeCell ref="A9:E9"/>
    <mergeCell ref="A10:E10"/>
    <mergeCell ref="A28:E28"/>
    <mergeCell ref="A15:E15"/>
    <mergeCell ref="A17:E17"/>
    <mergeCell ref="A14:E14"/>
    <mergeCell ref="A3:C3"/>
    <mergeCell ref="A31:K31"/>
    <mergeCell ref="A8:E8"/>
    <mergeCell ref="A27:E27"/>
    <mergeCell ref="A24:E24"/>
    <mergeCell ref="A6:K6"/>
    <mergeCell ref="A4:K4"/>
    <mergeCell ref="A19:E19"/>
    <mergeCell ref="A25:E25"/>
    <mergeCell ref="A26:E26"/>
    <mergeCell ref="A20:E20"/>
    <mergeCell ref="A21:E21"/>
    <mergeCell ref="A22:E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opLeftCell="A55" zoomScale="90" zoomScaleNormal="90" workbookViewId="0">
      <selection activeCell="E73" sqref="E7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" customWidth="1"/>
    <col min="4" max="4" width="8.42578125" customWidth="1"/>
    <col min="5" max="5" width="44.7109375" customWidth="1"/>
    <col min="6" max="9" width="25.28515625" customWidth="1"/>
    <col min="10" max="11" width="15.7109375" customWidth="1"/>
  </cols>
  <sheetData>
    <row r="1" spans="1:11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25">
      <c r="A2" s="162" t="s">
        <v>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30" customHeight="1" x14ac:dyDescent="0.25">
      <c r="A3" s="169" t="s">
        <v>98</v>
      </c>
      <c r="B3" s="170"/>
      <c r="C3" s="170"/>
      <c r="D3" s="170"/>
      <c r="E3" s="170"/>
      <c r="F3" s="18"/>
      <c r="G3" s="18"/>
      <c r="H3" s="18"/>
      <c r="I3" s="34"/>
      <c r="J3" s="34"/>
      <c r="K3" s="34"/>
    </row>
    <row r="4" spans="1:11" ht="30" customHeight="1" x14ac:dyDescent="0.25">
      <c r="A4" s="162" t="s">
        <v>44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18" x14ac:dyDescent="0.25">
      <c r="A5" s="19"/>
      <c r="B5" s="19"/>
      <c r="C5" s="19"/>
      <c r="D5" s="19"/>
      <c r="E5" s="19"/>
      <c r="F5" s="19"/>
      <c r="G5" s="19"/>
      <c r="H5" s="19"/>
      <c r="I5" s="35"/>
      <c r="J5" s="35"/>
      <c r="K5" s="35"/>
    </row>
    <row r="6" spans="1:11" ht="30" customHeight="1" x14ac:dyDescent="0.25">
      <c r="A6" s="162" t="s">
        <v>29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ht="18" x14ac:dyDescent="0.25">
      <c r="A7" s="19"/>
      <c r="B7" s="19"/>
      <c r="C7" s="19"/>
      <c r="D7" s="19"/>
      <c r="E7" s="19"/>
      <c r="F7" s="19"/>
      <c r="G7" s="19"/>
      <c r="H7" s="19"/>
      <c r="I7" s="35"/>
      <c r="J7" s="35"/>
      <c r="K7" s="35"/>
    </row>
    <row r="8" spans="1:11" ht="45" customHeight="1" x14ac:dyDescent="0.25">
      <c r="A8" s="166" t="s">
        <v>7</v>
      </c>
      <c r="B8" s="167"/>
      <c r="C8" s="167"/>
      <c r="D8" s="167"/>
      <c r="E8" s="168"/>
      <c r="F8" s="84" t="s">
        <v>86</v>
      </c>
      <c r="G8" s="84" t="s">
        <v>92</v>
      </c>
      <c r="H8" s="84" t="s">
        <v>93</v>
      </c>
      <c r="I8" s="84" t="s">
        <v>94</v>
      </c>
      <c r="J8" s="84" t="s">
        <v>15</v>
      </c>
      <c r="K8" s="84" t="s">
        <v>40</v>
      </c>
    </row>
    <row r="9" spans="1:11" ht="15.75" x14ac:dyDescent="0.25">
      <c r="A9" s="163">
        <v>1</v>
      </c>
      <c r="B9" s="164"/>
      <c r="C9" s="164"/>
      <c r="D9" s="164"/>
      <c r="E9" s="165"/>
      <c r="F9" s="101">
        <v>2</v>
      </c>
      <c r="G9" s="101">
        <v>3</v>
      </c>
      <c r="H9" s="101">
        <v>4</v>
      </c>
      <c r="I9" s="101">
        <v>5</v>
      </c>
      <c r="J9" s="101" t="s">
        <v>27</v>
      </c>
      <c r="K9" s="101" t="s">
        <v>28</v>
      </c>
    </row>
    <row r="10" spans="1:11" ht="30" customHeight="1" x14ac:dyDescent="0.25">
      <c r="A10" s="21"/>
      <c r="B10" s="21"/>
      <c r="C10" s="21"/>
      <c r="D10" s="21"/>
      <c r="E10" s="21" t="s">
        <v>39</v>
      </c>
      <c r="F10" s="32">
        <f>F11</f>
        <v>764932.1</v>
      </c>
      <c r="G10" s="32">
        <f t="shared" ref="G10:I10" si="0">G11</f>
        <v>1836335</v>
      </c>
      <c r="H10" s="32">
        <f t="shared" si="0"/>
        <v>1836335</v>
      </c>
      <c r="I10" s="32">
        <f t="shared" si="0"/>
        <v>884424.84</v>
      </c>
      <c r="J10" s="53">
        <f>I10/F10*100</f>
        <v>115.62135253573487</v>
      </c>
      <c r="K10" s="53">
        <f>I10/H10*100</f>
        <v>48.162499761753708</v>
      </c>
    </row>
    <row r="11" spans="1:11" ht="30" customHeight="1" x14ac:dyDescent="0.25">
      <c r="A11" s="21">
        <v>6</v>
      </c>
      <c r="B11" s="21"/>
      <c r="C11" s="21"/>
      <c r="D11" s="21"/>
      <c r="E11" s="21" t="s">
        <v>3</v>
      </c>
      <c r="F11" s="37">
        <f>SUM(F12+F20+F22+F25+F30)</f>
        <v>764932.1</v>
      </c>
      <c r="G11" s="37">
        <f t="shared" ref="G11:H11" si="1">SUM(G12+G20+G22+G25+G30)</f>
        <v>1836335</v>
      </c>
      <c r="H11" s="37">
        <f t="shared" si="1"/>
        <v>1836335</v>
      </c>
      <c r="I11" s="37">
        <f>SUM(I12+I20+I22+I25+I30)</f>
        <v>884424.84</v>
      </c>
      <c r="J11" s="53">
        <f>I11/F11*100</f>
        <v>115.62135253573487</v>
      </c>
      <c r="K11" s="53">
        <f>I11/H11*100</f>
        <v>48.162499761753708</v>
      </c>
    </row>
    <row r="12" spans="1:11" ht="30" customHeight="1" x14ac:dyDescent="0.25">
      <c r="A12" s="21"/>
      <c r="B12" s="38">
        <v>63</v>
      </c>
      <c r="C12" s="38"/>
      <c r="D12" s="38"/>
      <c r="E12" s="38" t="s">
        <v>11</v>
      </c>
      <c r="F12" s="39">
        <f>F13+F15+F18</f>
        <v>668192.48</v>
      </c>
      <c r="G12" s="39">
        <f t="shared" ref="G12:I12" si="2">G13+G15+G18</f>
        <v>1508670</v>
      </c>
      <c r="H12" s="39">
        <f t="shared" si="2"/>
        <v>1508670</v>
      </c>
      <c r="I12" s="39">
        <f t="shared" si="2"/>
        <v>734369.28999999992</v>
      </c>
      <c r="J12" s="40">
        <f>I12/F12*100</f>
        <v>109.90385435047099</v>
      </c>
      <c r="K12" s="40">
        <f>I12/H12*100</f>
        <v>48.676601907640496</v>
      </c>
    </row>
    <row r="13" spans="1:11" ht="30" customHeight="1" x14ac:dyDescent="0.25">
      <c r="A13" s="41"/>
      <c r="B13" s="41"/>
      <c r="C13" s="42">
        <v>633</v>
      </c>
      <c r="D13" s="42"/>
      <c r="E13" s="43" t="s">
        <v>109</v>
      </c>
      <c r="F13" s="39">
        <f>F14</f>
        <v>260</v>
      </c>
      <c r="G13" s="39">
        <f t="shared" ref="G13:I13" si="3">G14</f>
        <v>0</v>
      </c>
      <c r="H13" s="39">
        <f t="shared" si="3"/>
        <v>0</v>
      </c>
      <c r="I13" s="39">
        <f t="shared" si="3"/>
        <v>0</v>
      </c>
      <c r="J13" s="40">
        <f t="shared" ref="J13:J33" si="4">I13/F13*100</f>
        <v>0</v>
      </c>
      <c r="K13" s="40" t="e">
        <f t="shared" ref="K13:K33" si="5">I13/H13*100</f>
        <v>#DIV/0!</v>
      </c>
    </row>
    <row r="14" spans="1:11" ht="30" customHeight="1" x14ac:dyDescent="0.25">
      <c r="A14" s="41"/>
      <c r="B14" s="41"/>
      <c r="C14" s="44"/>
      <c r="D14" s="44">
        <v>6331</v>
      </c>
      <c r="E14" s="45" t="s">
        <v>74</v>
      </c>
      <c r="F14" s="33">
        <v>260</v>
      </c>
      <c r="G14" s="33">
        <v>0</v>
      </c>
      <c r="H14" s="33"/>
      <c r="I14" s="27">
        <v>0</v>
      </c>
      <c r="J14" s="40">
        <f t="shared" si="4"/>
        <v>0</v>
      </c>
      <c r="K14" s="40" t="e">
        <f t="shared" si="5"/>
        <v>#DIV/0!</v>
      </c>
    </row>
    <row r="15" spans="1:11" ht="30" customHeight="1" x14ac:dyDescent="0.25">
      <c r="A15" s="41"/>
      <c r="B15" s="41"/>
      <c r="C15" s="42">
        <v>636</v>
      </c>
      <c r="D15" s="42"/>
      <c r="E15" s="43" t="s">
        <v>110</v>
      </c>
      <c r="F15" s="39">
        <f>SUM(F16,F17)</f>
        <v>667044.18999999994</v>
      </c>
      <c r="G15" s="39">
        <f t="shared" ref="G15:I15" si="6">SUM(G16,G17)</f>
        <v>1508670</v>
      </c>
      <c r="H15" s="39">
        <f t="shared" si="6"/>
        <v>1508670</v>
      </c>
      <c r="I15" s="39">
        <f t="shared" si="6"/>
        <v>730942.2699999999</v>
      </c>
      <c r="J15" s="40">
        <f t="shared" si="4"/>
        <v>109.57928739323852</v>
      </c>
      <c r="K15" s="40">
        <f t="shared" si="5"/>
        <v>48.449446863793931</v>
      </c>
    </row>
    <row r="16" spans="1:11" ht="30" customHeight="1" x14ac:dyDescent="0.25">
      <c r="A16" s="41"/>
      <c r="B16" s="41"/>
      <c r="C16" s="44"/>
      <c r="D16" s="44">
        <v>6361</v>
      </c>
      <c r="E16" s="45" t="s">
        <v>74</v>
      </c>
      <c r="F16" s="33">
        <v>667019.69999999995</v>
      </c>
      <c r="G16" s="33">
        <v>1508670</v>
      </c>
      <c r="H16" s="33">
        <v>1508670</v>
      </c>
      <c r="I16" s="27">
        <v>715623.57</v>
      </c>
      <c r="J16" s="40">
        <f t="shared" si="4"/>
        <v>107.28672181646208</v>
      </c>
      <c r="K16" s="40">
        <f t="shared" si="5"/>
        <v>47.434069080713471</v>
      </c>
    </row>
    <row r="17" spans="1:11" ht="30" customHeight="1" x14ac:dyDescent="0.25">
      <c r="A17" s="41"/>
      <c r="B17" s="41"/>
      <c r="C17" s="44"/>
      <c r="D17" s="44">
        <v>6362</v>
      </c>
      <c r="E17" s="45" t="s">
        <v>75</v>
      </c>
      <c r="F17" s="33">
        <v>24.49</v>
      </c>
      <c r="G17" s="33">
        <v>0</v>
      </c>
      <c r="H17" s="33"/>
      <c r="I17" s="27">
        <v>15318.7</v>
      </c>
      <c r="J17" s="40">
        <f t="shared" si="4"/>
        <v>62550.837076357711</v>
      </c>
      <c r="K17" s="40" t="e">
        <f t="shared" si="5"/>
        <v>#DIV/0!</v>
      </c>
    </row>
    <row r="18" spans="1:11" ht="30" customHeight="1" x14ac:dyDescent="0.25">
      <c r="A18" s="41"/>
      <c r="B18" s="41"/>
      <c r="C18" s="46">
        <v>638</v>
      </c>
      <c r="D18" s="46"/>
      <c r="E18" s="43" t="s">
        <v>111</v>
      </c>
      <c r="F18" s="32">
        <f>SUM(F19)</f>
        <v>888.29</v>
      </c>
      <c r="G18" s="32">
        <f t="shared" ref="G18:I18" si="7">SUM(G19)</f>
        <v>0</v>
      </c>
      <c r="H18" s="32">
        <f t="shared" si="7"/>
        <v>0</v>
      </c>
      <c r="I18" s="32">
        <f t="shared" si="7"/>
        <v>3427.02</v>
      </c>
      <c r="J18" s="40">
        <f t="shared" si="4"/>
        <v>385.79968253610872</v>
      </c>
      <c r="K18" s="40" t="e">
        <f t="shared" si="5"/>
        <v>#DIV/0!</v>
      </c>
    </row>
    <row r="19" spans="1:11" ht="30" customHeight="1" x14ac:dyDescent="0.25">
      <c r="A19" s="41"/>
      <c r="B19" s="41"/>
      <c r="C19" s="44"/>
      <c r="D19" s="44">
        <v>6381</v>
      </c>
      <c r="E19" s="45" t="s">
        <v>112</v>
      </c>
      <c r="F19" s="33">
        <v>888.29</v>
      </c>
      <c r="G19" s="33"/>
      <c r="H19" s="33"/>
      <c r="I19" s="27">
        <v>3427.02</v>
      </c>
      <c r="J19" s="40">
        <f t="shared" si="4"/>
        <v>385.79968253610872</v>
      </c>
      <c r="K19" s="40" t="e">
        <f t="shared" si="5"/>
        <v>#DIV/0!</v>
      </c>
    </row>
    <row r="20" spans="1:11" ht="30" customHeight="1" x14ac:dyDescent="0.25">
      <c r="A20" s="41"/>
      <c r="B20" s="46">
        <v>64</v>
      </c>
      <c r="C20" s="42"/>
      <c r="D20" s="42"/>
      <c r="E20" s="42" t="s">
        <v>88</v>
      </c>
      <c r="F20" s="32">
        <f>F21</f>
        <v>717.12</v>
      </c>
      <c r="G20" s="32">
        <f t="shared" ref="G20:I20" si="8">G21</f>
        <v>0</v>
      </c>
      <c r="H20" s="32">
        <f t="shared" si="8"/>
        <v>0</v>
      </c>
      <c r="I20" s="32">
        <f t="shared" si="8"/>
        <v>790</v>
      </c>
      <c r="J20" s="40">
        <f t="shared" si="4"/>
        <v>110.16287371709059</v>
      </c>
      <c r="K20" s="40" t="e">
        <f t="shared" si="5"/>
        <v>#DIV/0!</v>
      </c>
    </row>
    <row r="21" spans="1:11" ht="30" customHeight="1" x14ac:dyDescent="0.25">
      <c r="A21" s="41"/>
      <c r="B21" s="41"/>
      <c r="C21" s="44"/>
      <c r="D21" s="44">
        <v>6422</v>
      </c>
      <c r="E21" s="44" t="s">
        <v>89</v>
      </c>
      <c r="F21" s="33">
        <v>717.12</v>
      </c>
      <c r="G21" s="33">
        <v>0</v>
      </c>
      <c r="H21" s="33">
        <v>0</v>
      </c>
      <c r="I21" s="27">
        <v>790</v>
      </c>
      <c r="J21" s="40">
        <f t="shared" si="4"/>
        <v>110.16287371709059</v>
      </c>
      <c r="K21" s="40" t="e">
        <f t="shared" si="5"/>
        <v>#DIV/0!</v>
      </c>
    </row>
    <row r="22" spans="1:11" ht="30" customHeight="1" x14ac:dyDescent="0.25">
      <c r="A22" s="41"/>
      <c r="B22" s="42">
        <v>65</v>
      </c>
      <c r="C22" s="42"/>
      <c r="D22" s="42"/>
      <c r="E22" s="43" t="s">
        <v>95</v>
      </c>
      <c r="F22" s="39">
        <f>F23</f>
        <v>6147.52</v>
      </c>
      <c r="G22" s="39">
        <f t="shared" ref="G22:I22" si="9">G23</f>
        <v>15965</v>
      </c>
      <c r="H22" s="39">
        <f t="shared" si="9"/>
        <v>15965</v>
      </c>
      <c r="I22" s="39">
        <f t="shared" si="9"/>
        <v>8286.31</v>
      </c>
      <c r="J22" s="40">
        <f t="shared" si="4"/>
        <v>134.7911027536307</v>
      </c>
      <c r="K22" s="40">
        <f t="shared" si="5"/>
        <v>51.902975258377694</v>
      </c>
    </row>
    <row r="23" spans="1:11" ht="30" customHeight="1" x14ac:dyDescent="0.25">
      <c r="A23" s="41"/>
      <c r="B23" s="41"/>
      <c r="C23" s="42">
        <v>652</v>
      </c>
      <c r="D23" s="42"/>
      <c r="E23" s="42" t="s">
        <v>96</v>
      </c>
      <c r="F23" s="39">
        <f>F24</f>
        <v>6147.52</v>
      </c>
      <c r="G23" s="39">
        <f t="shared" ref="G23:I23" si="10">G24</f>
        <v>15965</v>
      </c>
      <c r="H23" s="39">
        <f t="shared" si="10"/>
        <v>15965</v>
      </c>
      <c r="I23" s="39">
        <f t="shared" si="10"/>
        <v>8286.31</v>
      </c>
      <c r="J23" s="40">
        <f t="shared" si="4"/>
        <v>134.7911027536307</v>
      </c>
      <c r="K23" s="40">
        <f t="shared" si="5"/>
        <v>51.902975258377694</v>
      </c>
    </row>
    <row r="24" spans="1:11" ht="30" customHeight="1" x14ac:dyDescent="0.25">
      <c r="A24" s="41"/>
      <c r="B24" s="41"/>
      <c r="C24" s="44"/>
      <c r="D24" s="44">
        <v>6526</v>
      </c>
      <c r="E24" s="44" t="s">
        <v>97</v>
      </c>
      <c r="F24" s="47">
        <v>6147.52</v>
      </c>
      <c r="G24" s="47">
        <v>15965</v>
      </c>
      <c r="H24" s="47">
        <v>15965</v>
      </c>
      <c r="I24" s="48">
        <v>8286.31</v>
      </c>
      <c r="J24" s="40">
        <f t="shared" si="4"/>
        <v>134.7911027536307</v>
      </c>
      <c r="K24" s="40">
        <f t="shared" si="5"/>
        <v>51.902975258377694</v>
      </c>
    </row>
    <row r="25" spans="1:11" ht="30" customHeight="1" x14ac:dyDescent="0.25">
      <c r="A25" s="41"/>
      <c r="B25" s="42">
        <v>66</v>
      </c>
      <c r="C25" s="42"/>
      <c r="D25" s="42"/>
      <c r="E25" s="38" t="s">
        <v>99</v>
      </c>
      <c r="F25" s="39">
        <f>SUM(F26+F29)</f>
        <v>1247.5</v>
      </c>
      <c r="G25" s="39">
        <f t="shared" ref="G25:I25" si="11">SUM(G26+G29)</f>
        <v>6700</v>
      </c>
      <c r="H25" s="39">
        <f t="shared" si="11"/>
        <v>6700</v>
      </c>
      <c r="I25" s="39">
        <f t="shared" si="11"/>
        <v>3816.32</v>
      </c>
      <c r="J25" s="40">
        <f t="shared" si="4"/>
        <v>305.91743486973951</v>
      </c>
      <c r="K25" s="40">
        <f t="shared" si="5"/>
        <v>56.96</v>
      </c>
    </row>
    <row r="26" spans="1:11" ht="30" customHeight="1" x14ac:dyDescent="0.25">
      <c r="A26" s="41"/>
      <c r="B26" s="46"/>
      <c r="C26" s="46">
        <v>661</v>
      </c>
      <c r="D26" s="46"/>
      <c r="E26" s="21" t="s">
        <v>22</v>
      </c>
      <c r="F26" s="32">
        <f>SUM(F27:F27)</f>
        <v>647.5</v>
      </c>
      <c r="G26" s="32">
        <f>SUM(G27:G27)</f>
        <v>4200</v>
      </c>
      <c r="H26" s="32">
        <f>SUM(H27:H27)</f>
        <v>4200</v>
      </c>
      <c r="I26" s="32">
        <f>SUM(I27:I27)</f>
        <v>1101.96</v>
      </c>
      <c r="J26" s="40">
        <f t="shared" si="4"/>
        <v>170.1868725868726</v>
      </c>
      <c r="K26" s="40">
        <f t="shared" si="5"/>
        <v>26.23714285714286</v>
      </c>
    </row>
    <row r="27" spans="1:11" ht="30" customHeight="1" x14ac:dyDescent="0.25">
      <c r="A27" s="41"/>
      <c r="B27" s="46"/>
      <c r="C27" s="44"/>
      <c r="D27" s="44">
        <v>6614</v>
      </c>
      <c r="E27" s="49" t="s">
        <v>100</v>
      </c>
      <c r="F27" s="33">
        <v>647.5</v>
      </c>
      <c r="G27" s="33">
        <v>4200</v>
      </c>
      <c r="H27" s="33">
        <v>4200</v>
      </c>
      <c r="I27" s="27">
        <v>1101.96</v>
      </c>
      <c r="J27" s="40">
        <f t="shared" si="4"/>
        <v>170.1868725868726</v>
      </c>
      <c r="K27" s="40">
        <f t="shared" si="5"/>
        <v>26.23714285714286</v>
      </c>
    </row>
    <row r="28" spans="1:11" ht="30" customHeight="1" x14ac:dyDescent="0.25">
      <c r="A28" s="41"/>
      <c r="B28" s="41"/>
      <c r="C28" s="46">
        <v>663</v>
      </c>
      <c r="D28" s="46"/>
      <c r="E28" s="50" t="s">
        <v>101</v>
      </c>
      <c r="F28" s="32">
        <f>SUM(F29)</f>
        <v>600</v>
      </c>
      <c r="G28" s="32">
        <f t="shared" ref="G28:I28" si="12">SUM(G29)</f>
        <v>2500</v>
      </c>
      <c r="H28" s="32">
        <f t="shared" si="12"/>
        <v>2500</v>
      </c>
      <c r="I28" s="32">
        <f t="shared" si="12"/>
        <v>2714.36</v>
      </c>
      <c r="J28" s="40">
        <f t="shared" si="4"/>
        <v>452.39333333333337</v>
      </c>
      <c r="K28" s="40">
        <f t="shared" si="5"/>
        <v>108.5744</v>
      </c>
    </row>
    <row r="29" spans="1:11" ht="30" customHeight="1" x14ac:dyDescent="0.25">
      <c r="A29" s="41"/>
      <c r="B29" s="41"/>
      <c r="C29" s="44"/>
      <c r="D29" s="44">
        <v>6631</v>
      </c>
      <c r="E29" s="44" t="s">
        <v>90</v>
      </c>
      <c r="F29" s="33">
        <v>600</v>
      </c>
      <c r="G29" s="33">
        <v>2500</v>
      </c>
      <c r="H29" s="33">
        <v>2500</v>
      </c>
      <c r="I29" s="27">
        <v>2714.36</v>
      </c>
      <c r="J29" s="40">
        <f t="shared" si="4"/>
        <v>452.39333333333337</v>
      </c>
      <c r="K29" s="40">
        <f t="shared" si="5"/>
        <v>108.5744</v>
      </c>
    </row>
    <row r="30" spans="1:11" ht="30" customHeight="1" x14ac:dyDescent="0.25">
      <c r="A30" s="41"/>
      <c r="B30" s="42">
        <v>67</v>
      </c>
      <c r="C30" s="42"/>
      <c r="D30" s="42"/>
      <c r="E30" s="43" t="s">
        <v>102</v>
      </c>
      <c r="F30" s="39">
        <f>SUM(F31)</f>
        <v>88627.48</v>
      </c>
      <c r="G30" s="39">
        <f t="shared" ref="G30:I31" si="13">SUM(G31)</f>
        <v>305000</v>
      </c>
      <c r="H30" s="39">
        <f t="shared" si="13"/>
        <v>305000</v>
      </c>
      <c r="I30" s="39">
        <f t="shared" si="13"/>
        <v>137162.92000000001</v>
      </c>
      <c r="J30" s="40">
        <f t="shared" si="4"/>
        <v>154.7634210066675</v>
      </c>
      <c r="K30" s="40">
        <f t="shared" si="5"/>
        <v>44.971449180327873</v>
      </c>
    </row>
    <row r="31" spans="1:11" ht="30" customHeight="1" x14ac:dyDescent="0.25">
      <c r="A31" s="41"/>
      <c r="B31" s="41"/>
      <c r="C31" s="42">
        <v>671</v>
      </c>
      <c r="D31" s="42"/>
      <c r="E31" s="43" t="s">
        <v>103</v>
      </c>
      <c r="F31" s="39">
        <f>SUM(F32:F33)</f>
        <v>88627.48</v>
      </c>
      <c r="G31" s="39">
        <f t="shared" si="13"/>
        <v>305000</v>
      </c>
      <c r="H31" s="39">
        <f t="shared" si="13"/>
        <v>305000</v>
      </c>
      <c r="I31" s="39">
        <f t="shared" si="13"/>
        <v>137162.92000000001</v>
      </c>
      <c r="J31" s="40">
        <f t="shared" si="4"/>
        <v>154.7634210066675</v>
      </c>
      <c r="K31" s="40">
        <f t="shared" si="5"/>
        <v>44.971449180327873</v>
      </c>
    </row>
    <row r="32" spans="1:11" ht="30" customHeight="1" x14ac:dyDescent="0.25">
      <c r="A32" s="41"/>
      <c r="B32" s="41"/>
      <c r="C32" s="44"/>
      <c r="D32" s="44">
        <v>6711</v>
      </c>
      <c r="E32" s="45" t="s">
        <v>91</v>
      </c>
      <c r="F32" s="33">
        <v>85126.37</v>
      </c>
      <c r="G32" s="33">
        <v>305000</v>
      </c>
      <c r="H32" s="33">
        <v>305000</v>
      </c>
      <c r="I32" s="27">
        <v>137162.92000000001</v>
      </c>
      <c r="J32" s="40">
        <f t="shared" si="4"/>
        <v>161.12859035337701</v>
      </c>
      <c r="K32" s="40">
        <f t="shared" si="5"/>
        <v>44.971449180327873</v>
      </c>
    </row>
    <row r="33" spans="1:11" ht="30" customHeight="1" x14ac:dyDescent="0.25">
      <c r="A33" s="41"/>
      <c r="B33" s="41"/>
      <c r="C33" s="44"/>
      <c r="D33" s="44">
        <v>6712</v>
      </c>
      <c r="E33" s="45" t="s">
        <v>104</v>
      </c>
      <c r="F33" s="33">
        <v>3501.11</v>
      </c>
      <c r="G33" s="33"/>
      <c r="H33" s="33"/>
      <c r="I33" s="27">
        <v>0</v>
      </c>
      <c r="J33" s="40">
        <f t="shared" si="4"/>
        <v>0</v>
      </c>
      <c r="K33" s="40" t="e">
        <f t="shared" si="5"/>
        <v>#DIV/0!</v>
      </c>
    </row>
    <row r="34" spans="1:11" ht="39.950000000000003" customHeight="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ht="39.950000000000003" customHeight="1" x14ac:dyDescent="0.25">
      <c r="A35" s="64"/>
      <c r="B35" s="64"/>
      <c r="C35" s="64"/>
      <c r="D35" s="64"/>
      <c r="E35" s="64"/>
      <c r="F35" s="64"/>
      <c r="G35" s="64"/>
      <c r="H35" s="64"/>
      <c r="I35" s="115"/>
      <c r="J35" s="115"/>
      <c r="K35" s="115"/>
    </row>
    <row r="36" spans="1:11" ht="36.75" customHeight="1" x14ac:dyDescent="0.25">
      <c r="A36" s="163" t="s">
        <v>7</v>
      </c>
      <c r="B36" s="164"/>
      <c r="C36" s="164"/>
      <c r="D36" s="164"/>
      <c r="E36" s="165"/>
      <c r="F36" s="101" t="s">
        <v>86</v>
      </c>
      <c r="G36" s="101" t="s">
        <v>92</v>
      </c>
      <c r="H36" s="101" t="s">
        <v>93</v>
      </c>
      <c r="I36" s="101" t="s">
        <v>94</v>
      </c>
      <c r="J36" s="101" t="s">
        <v>15</v>
      </c>
      <c r="K36" s="101" t="s">
        <v>40</v>
      </c>
    </row>
    <row r="37" spans="1:11" ht="15.75" x14ac:dyDescent="0.25">
      <c r="A37" s="163">
        <v>1</v>
      </c>
      <c r="B37" s="164"/>
      <c r="C37" s="164"/>
      <c r="D37" s="164"/>
      <c r="E37" s="165"/>
      <c r="F37" s="101">
        <v>2</v>
      </c>
      <c r="G37" s="101">
        <v>3</v>
      </c>
      <c r="H37" s="101">
        <v>4</v>
      </c>
      <c r="I37" s="101">
        <v>5</v>
      </c>
      <c r="J37" s="101" t="s">
        <v>27</v>
      </c>
      <c r="K37" s="101" t="s">
        <v>28</v>
      </c>
    </row>
    <row r="38" spans="1:11" ht="30" customHeight="1" x14ac:dyDescent="0.25">
      <c r="A38" s="38"/>
      <c r="B38" s="38"/>
      <c r="C38" s="38"/>
      <c r="D38" s="38"/>
      <c r="E38" s="38" t="s">
        <v>38</v>
      </c>
      <c r="F38" s="39">
        <f>F39+F63</f>
        <v>768066.09999999986</v>
      </c>
      <c r="G38" s="39">
        <f>G39+G63</f>
        <v>1836335</v>
      </c>
      <c r="H38" s="39">
        <f t="shared" ref="H38:I38" si="14">H39+H63</f>
        <v>1836335</v>
      </c>
      <c r="I38" s="39">
        <f t="shared" si="14"/>
        <v>1024091.84</v>
      </c>
      <c r="J38" s="40">
        <f>I38/F38*100</f>
        <v>133.33381593068617</v>
      </c>
      <c r="K38" s="40">
        <f>I38/H38*100</f>
        <v>55.768247079100483</v>
      </c>
    </row>
    <row r="39" spans="1:11" ht="30" customHeight="1" x14ac:dyDescent="0.25">
      <c r="A39" s="21">
        <v>3</v>
      </c>
      <c r="B39" s="21"/>
      <c r="C39" s="21"/>
      <c r="D39" s="21"/>
      <c r="E39" s="21" t="s">
        <v>4</v>
      </c>
      <c r="F39" s="39">
        <f>F40+F49+F59+F61</f>
        <v>763790.15999999992</v>
      </c>
      <c r="G39" s="39">
        <f>G40+G49+G59+G61</f>
        <v>1761335</v>
      </c>
      <c r="H39" s="39">
        <f>H40+H49+H59+H61</f>
        <v>1761335</v>
      </c>
      <c r="I39" s="39">
        <f t="shared" ref="I39" si="15">I40+I49+I59+I61</f>
        <v>1022892.3099999999</v>
      </c>
      <c r="J39" s="40">
        <f t="shared" ref="J39:J67" si="16">I39/F39*100</f>
        <v>133.92321131762159</v>
      </c>
      <c r="K39" s="40">
        <f t="shared" ref="K39:K67" si="17">I39/H39*100</f>
        <v>58.07483017143246</v>
      </c>
    </row>
    <row r="40" spans="1:11" ht="30" customHeight="1" x14ac:dyDescent="0.25">
      <c r="A40" s="21"/>
      <c r="B40" s="38">
        <v>31</v>
      </c>
      <c r="C40" s="38"/>
      <c r="D40" s="38"/>
      <c r="E40" s="38" t="s">
        <v>5</v>
      </c>
      <c r="F40" s="39">
        <f>F41+F45+F47</f>
        <v>664991.75</v>
      </c>
      <c r="G40" s="39">
        <f>G41+G45+G47</f>
        <v>1515200</v>
      </c>
      <c r="H40" s="39">
        <f>H41+H45+H47</f>
        <v>1515200</v>
      </c>
      <c r="I40" s="39">
        <f>I41+I45+I48</f>
        <v>866019.78</v>
      </c>
      <c r="J40" s="40">
        <f t="shared" si="16"/>
        <v>130.23015398311333</v>
      </c>
      <c r="K40" s="40">
        <f t="shared" si="17"/>
        <v>57.155476504751846</v>
      </c>
    </row>
    <row r="41" spans="1:11" ht="30" customHeight="1" x14ac:dyDescent="0.25">
      <c r="A41" s="41"/>
      <c r="B41" s="41"/>
      <c r="C41" s="42">
        <v>311</v>
      </c>
      <c r="D41" s="42"/>
      <c r="E41" s="42" t="s">
        <v>23</v>
      </c>
      <c r="F41" s="39">
        <f>SUM(F42:F44)</f>
        <v>549021.52</v>
      </c>
      <c r="G41" s="39">
        <f t="shared" ref="G41:I41" si="18">SUM(G42:G44)</f>
        <v>1256500</v>
      </c>
      <c r="H41" s="39">
        <f t="shared" si="18"/>
        <v>1256500</v>
      </c>
      <c r="I41" s="39">
        <f t="shared" si="18"/>
        <v>723145.17</v>
      </c>
      <c r="J41" s="40">
        <f t="shared" si="16"/>
        <v>131.71526864739292</v>
      </c>
      <c r="K41" s="40">
        <f t="shared" si="17"/>
        <v>57.552341424592122</v>
      </c>
    </row>
    <row r="42" spans="1:11" ht="30" customHeight="1" x14ac:dyDescent="0.25">
      <c r="A42" s="41"/>
      <c r="B42" s="41"/>
      <c r="C42" s="41"/>
      <c r="D42" s="41">
        <v>3111</v>
      </c>
      <c r="E42" s="41" t="s">
        <v>24</v>
      </c>
      <c r="F42" s="33">
        <v>532383.91</v>
      </c>
      <c r="G42" s="33">
        <v>1224000</v>
      </c>
      <c r="H42" s="33">
        <v>1224000</v>
      </c>
      <c r="I42" s="27">
        <v>698929.54</v>
      </c>
      <c r="J42" s="40">
        <f t="shared" si="16"/>
        <v>131.28299463445467</v>
      </c>
      <c r="K42" s="40">
        <f t="shared" si="17"/>
        <v>57.102086601307192</v>
      </c>
    </row>
    <row r="43" spans="1:11" ht="30" customHeight="1" x14ac:dyDescent="0.25">
      <c r="A43" s="41"/>
      <c r="B43" s="41"/>
      <c r="C43" s="41"/>
      <c r="D43" s="41">
        <v>3113</v>
      </c>
      <c r="E43" s="41" t="s">
        <v>105</v>
      </c>
      <c r="F43" s="33">
        <v>3954.76</v>
      </c>
      <c r="G43" s="33">
        <v>7500</v>
      </c>
      <c r="H43" s="33">
        <v>7500</v>
      </c>
      <c r="I43" s="27">
        <v>8050.46</v>
      </c>
      <c r="J43" s="40">
        <f t="shared" si="16"/>
        <v>203.56380665324824</v>
      </c>
      <c r="K43" s="40">
        <f t="shared" si="17"/>
        <v>107.33946666666667</v>
      </c>
    </row>
    <row r="44" spans="1:11" ht="30" customHeight="1" x14ac:dyDescent="0.25">
      <c r="A44" s="41"/>
      <c r="B44" s="41"/>
      <c r="C44" s="41"/>
      <c r="D44" s="41">
        <v>3114</v>
      </c>
      <c r="E44" s="41" t="s">
        <v>106</v>
      </c>
      <c r="F44" s="33">
        <v>12682.85</v>
      </c>
      <c r="G44" s="33">
        <v>25000</v>
      </c>
      <c r="H44" s="33">
        <v>25000</v>
      </c>
      <c r="I44" s="27">
        <v>16165.17</v>
      </c>
      <c r="J44" s="40">
        <f t="shared" si="16"/>
        <v>127.45692017172796</v>
      </c>
      <c r="K44" s="40">
        <f t="shared" si="17"/>
        <v>64.660679999999999</v>
      </c>
    </row>
    <row r="45" spans="1:11" ht="30" customHeight="1" x14ac:dyDescent="0.25">
      <c r="A45" s="41"/>
      <c r="B45" s="41"/>
      <c r="C45" s="42">
        <v>312</v>
      </c>
      <c r="D45" s="42"/>
      <c r="E45" s="42" t="s">
        <v>107</v>
      </c>
      <c r="F45" s="39">
        <f>SUM(F46)</f>
        <v>26314.720000000001</v>
      </c>
      <c r="G45" s="39">
        <f t="shared" ref="G45:I45" si="19">SUM(G46)</f>
        <v>51600</v>
      </c>
      <c r="H45" s="39">
        <f t="shared" si="19"/>
        <v>51600</v>
      </c>
      <c r="I45" s="39">
        <f t="shared" si="19"/>
        <v>23693.54</v>
      </c>
      <c r="J45" s="40">
        <f t="shared" si="16"/>
        <v>90.039111189478731</v>
      </c>
      <c r="K45" s="40">
        <f t="shared" si="17"/>
        <v>45.917713178294576</v>
      </c>
    </row>
    <row r="46" spans="1:11" ht="30" customHeight="1" x14ac:dyDescent="0.25">
      <c r="A46" s="41"/>
      <c r="B46" s="41"/>
      <c r="C46" s="41"/>
      <c r="D46" s="41">
        <v>3121</v>
      </c>
      <c r="E46" s="41" t="s">
        <v>107</v>
      </c>
      <c r="F46" s="33">
        <v>26314.720000000001</v>
      </c>
      <c r="G46" s="33">
        <v>51600</v>
      </c>
      <c r="H46" s="33">
        <v>51600</v>
      </c>
      <c r="I46" s="27">
        <v>23693.54</v>
      </c>
      <c r="J46" s="40">
        <f t="shared" si="16"/>
        <v>90.039111189478731</v>
      </c>
      <c r="K46" s="40">
        <f t="shared" si="17"/>
        <v>45.917713178294576</v>
      </c>
    </row>
    <row r="47" spans="1:11" ht="30" customHeight="1" x14ac:dyDescent="0.25">
      <c r="A47" s="41"/>
      <c r="B47" s="41"/>
      <c r="C47" s="42">
        <v>313</v>
      </c>
      <c r="D47" s="42"/>
      <c r="E47" s="42" t="s">
        <v>113</v>
      </c>
      <c r="F47" s="39">
        <f>F48</f>
        <v>89655.51</v>
      </c>
      <c r="G47" s="39">
        <f t="shared" ref="G47:I47" si="20">G48</f>
        <v>207100</v>
      </c>
      <c r="H47" s="39">
        <f t="shared" si="20"/>
        <v>207100</v>
      </c>
      <c r="I47" s="39">
        <f t="shared" si="20"/>
        <v>119181.07</v>
      </c>
      <c r="J47" s="40">
        <f t="shared" si="16"/>
        <v>132.932231382098</v>
      </c>
      <c r="K47" s="40">
        <f t="shared" si="17"/>
        <v>57.547595364558191</v>
      </c>
    </row>
    <row r="48" spans="1:11" ht="30" customHeight="1" x14ac:dyDescent="0.25">
      <c r="A48" s="41"/>
      <c r="B48" s="41"/>
      <c r="C48" s="41"/>
      <c r="D48" s="41">
        <v>3132</v>
      </c>
      <c r="E48" s="41" t="s">
        <v>114</v>
      </c>
      <c r="F48" s="33">
        <v>89655.51</v>
      </c>
      <c r="G48" s="33">
        <v>207100</v>
      </c>
      <c r="H48" s="33">
        <v>207100</v>
      </c>
      <c r="I48" s="27">
        <v>119181.07</v>
      </c>
      <c r="J48" s="40">
        <f t="shared" si="16"/>
        <v>132.932231382098</v>
      </c>
      <c r="K48" s="40">
        <f t="shared" si="17"/>
        <v>57.547595364558191</v>
      </c>
    </row>
    <row r="49" spans="1:11" ht="30" customHeight="1" x14ac:dyDescent="0.25">
      <c r="A49" s="41"/>
      <c r="B49" s="42">
        <v>32</v>
      </c>
      <c r="C49" s="42"/>
      <c r="D49" s="42"/>
      <c r="E49" s="42" t="s">
        <v>10</v>
      </c>
      <c r="F49" s="39">
        <f>SUM(F50+F55+F56+F57+F58)</f>
        <v>97488.33</v>
      </c>
      <c r="G49" s="39">
        <f>SUM(G50+G55+G56+G57+G58)</f>
        <v>217235</v>
      </c>
      <c r="H49" s="39">
        <f t="shared" ref="H49" si="21">SUM(H50+H55+H56+H57+H58)</f>
        <v>217235</v>
      </c>
      <c r="I49" s="39">
        <f>SUM(I50+I55+I56+I57+I58)</f>
        <v>155081.00999999998</v>
      </c>
      <c r="J49" s="40">
        <f t="shared" si="16"/>
        <v>159.07648638560121</v>
      </c>
      <c r="K49" s="40">
        <f t="shared" si="17"/>
        <v>71.388592998365823</v>
      </c>
    </row>
    <row r="50" spans="1:11" ht="30" customHeight="1" x14ac:dyDescent="0.25">
      <c r="A50" s="41"/>
      <c r="B50" s="42"/>
      <c r="C50" s="42">
        <v>321</v>
      </c>
      <c r="D50" s="42"/>
      <c r="E50" s="42" t="s">
        <v>25</v>
      </c>
      <c r="F50" s="39">
        <f>SUM(F51:F54)</f>
        <v>25340.549999999996</v>
      </c>
      <c r="G50" s="39">
        <f t="shared" ref="G50:I50" si="22">SUM(G51:G54)</f>
        <v>37910</v>
      </c>
      <c r="H50" s="39">
        <f t="shared" si="22"/>
        <v>37910</v>
      </c>
      <c r="I50" s="39">
        <f t="shared" si="22"/>
        <v>22668.86</v>
      </c>
      <c r="J50" s="40">
        <f t="shared" si="16"/>
        <v>89.45685867118118</v>
      </c>
      <c r="K50" s="40">
        <f t="shared" si="17"/>
        <v>59.796518069111052</v>
      </c>
    </row>
    <row r="51" spans="1:11" ht="30" customHeight="1" x14ac:dyDescent="0.25">
      <c r="A51" s="41"/>
      <c r="B51" s="46"/>
      <c r="C51" s="41"/>
      <c r="D51" s="41">
        <v>3211</v>
      </c>
      <c r="E51" s="106" t="s">
        <v>26</v>
      </c>
      <c r="F51" s="33">
        <v>3251.55</v>
      </c>
      <c r="G51" s="33">
        <v>5800</v>
      </c>
      <c r="H51" s="33">
        <v>5800</v>
      </c>
      <c r="I51" s="27">
        <v>2381.85</v>
      </c>
      <c r="J51" s="40">
        <f t="shared" si="16"/>
        <v>73.252756377727536</v>
      </c>
      <c r="K51" s="40">
        <f t="shared" si="17"/>
        <v>41.066379310344828</v>
      </c>
    </row>
    <row r="52" spans="1:11" ht="30" customHeight="1" x14ac:dyDescent="0.25">
      <c r="A52" s="41"/>
      <c r="B52" s="46"/>
      <c r="C52" s="41"/>
      <c r="D52" s="41">
        <v>3212</v>
      </c>
      <c r="E52" s="106" t="s">
        <v>108</v>
      </c>
      <c r="F52" s="33">
        <v>13521.39</v>
      </c>
      <c r="G52" s="33">
        <v>31000</v>
      </c>
      <c r="H52" s="33">
        <v>31000</v>
      </c>
      <c r="I52" s="27">
        <v>14455.21</v>
      </c>
      <c r="J52" s="40">
        <f t="shared" si="16"/>
        <v>106.90624262742219</v>
      </c>
      <c r="K52" s="40">
        <f t="shared" si="17"/>
        <v>46.629709677419349</v>
      </c>
    </row>
    <row r="53" spans="1:11" ht="30" customHeight="1" x14ac:dyDescent="0.25">
      <c r="A53" s="41"/>
      <c r="B53" s="46"/>
      <c r="C53" s="41"/>
      <c r="D53" s="41">
        <v>3213</v>
      </c>
      <c r="E53" s="106" t="s">
        <v>115</v>
      </c>
      <c r="F53" s="33">
        <v>8412.19</v>
      </c>
      <c r="G53" s="33">
        <v>800</v>
      </c>
      <c r="H53" s="33">
        <v>800</v>
      </c>
      <c r="I53" s="27">
        <v>5558.4</v>
      </c>
      <c r="J53" s="40">
        <f t="shared" si="16"/>
        <v>66.075540376525012</v>
      </c>
      <c r="K53" s="40">
        <f t="shared" si="17"/>
        <v>694.8</v>
      </c>
    </row>
    <row r="54" spans="1:11" ht="30" customHeight="1" x14ac:dyDescent="0.25">
      <c r="A54" s="41"/>
      <c r="B54" s="46"/>
      <c r="C54" s="41"/>
      <c r="D54" s="41">
        <v>3214</v>
      </c>
      <c r="E54" s="106" t="s">
        <v>116</v>
      </c>
      <c r="F54" s="33">
        <v>155.41999999999999</v>
      </c>
      <c r="G54" s="33">
        <v>310</v>
      </c>
      <c r="H54" s="33">
        <v>310</v>
      </c>
      <c r="I54" s="27">
        <v>273.39999999999998</v>
      </c>
      <c r="J54" s="40">
        <f t="shared" si="16"/>
        <v>175.91043623729249</v>
      </c>
      <c r="K54" s="40">
        <f t="shared" si="17"/>
        <v>88.193548387096769</v>
      </c>
    </row>
    <row r="55" spans="1:11" ht="30" customHeight="1" x14ac:dyDescent="0.25">
      <c r="A55" s="41"/>
      <c r="B55" s="46"/>
      <c r="C55" s="42">
        <v>322</v>
      </c>
      <c r="D55" s="42"/>
      <c r="E55" s="42" t="s">
        <v>76</v>
      </c>
      <c r="F55" s="39">
        <v>53218.9</v>
      </c>
      <c r="G55" s="39">
        <f>82835+32300</f>
        <v>115135</v>
      </c>
      <c r="H55" s="39">
        <v>115135</v>
      </c>
      <c r="I55" s="40">
        <v>69369.67</v>
      </c>
      <c r="J55" s="40">
        <f t="shared" si="16"/>
        <v>130.34780876718608</v>
      </c>
      <c r="K55" s="40">
        <f t="shared" si="17"/>
        <v>60.25072306422895</v>
      </c>
    </row>
    <row r="56" spans="1:11" ht="30" customHeight="1" x14ac:dyDescent="0.25">
      <c r="A56" s="41"/>
      <c r="B56" s="46"/>
      <c r="C56" s="42">
        <v>323</v>
      </c>
      <c r="D56" s="42"/>
      <c r="E56" s="42" t="s">
        <v>77</v>
      </c>
      <c r="F56" s="39">
        <v>16469.8</v>
      </c>
      <c r="G56" s="39">
        <v>57520</v>
      </c>
      <c r="H56" s="39">
        <v>57520</v>
      </c>
      <c r="I56" s="40">
        <v>59326.89</v>
      </c>
      <c r="J56" s="40">
        <f t="shared" si="16"/>
        <v>360.21621391880899</v>
      </c>
      <c r="K56" s="40">
        <f t="shared" si="17"/>
        <v>103.14132475660639</v>
      </c>
    </row>
    <row r="57" spans="1:11" ht="30" customHeight="1" x14ac:dyDescent="0.25">
      <c r="A57" s="41"/>
      <c r="B57" s="46"/>
      <c r="C57" s="42">
        <v>324</v>
      </c>
      <c r="D57" s="42"/>
      <c r="E57" s="43" t="s">
        <v>117</v>
      </c>
      <c r="F57" s="39">
        <v>45</v>
      </c>
      <c r="G57" s="39">
        <v>150</v>
      </c>
      <c r="H57" s="39">
        <v>150</v>
      </c>
      <c r="I57" s="40">
        <v>0</v>
      </c>
      <c r="J57" s="40">
        <f t="shared" si="16"/>
        <v>0</v>
      </c>
      <c r="K57" s="40">
        <f t="shared" si="17"/>
        <v>0</v>
      </c>
    </row>
    <row r="58" spans="1:11" ht="30" customHeight="1" x14ac:dyDescent="0.25">
      <c r="A58" s="41"/>
      <c r="B58" s="46"/>
      <c r="C58" s="42">
        <v>329</v>
      </c>
      <c r="D58" s="42"/>
      <c r="E58" s="42" t="s">
        <v>78</v>
      </c>
      <c r="F58" s="39">
        <v>2414.08</v>
      </c>
      <c r="G58" s="39">
        <v>6520</v>
      </c>
      <c r="H58" s="39">
        <v>6520</v>
      </c>
      <c r="I58" s="40">
        <v>3715.59</v>
      </c>
      <c r="J58" s="40">
        <f t="shared" si="16"/>
        <v>153.91329202014848</v>
      </c>
      <c r="K58" s="40">
        <f t="shared" si="17"/>
        <v>56.987576687116572</v>
      </c>
    </row>
    <row r="59" spans="1:11" ht="30" customHeight="1" x14ac:dyDescent="0.25">
      <c r="A59" s="41"/>
      <c r="B59" s="42">
        <v>34</v>
      </c>
      <c r="C59" s="42"/>
      <c r="D59" s="42"/>
      <c r="E59" s="42" t="s">
        <v>79</v>
      </c>
      <c r="F59" s="39">
        <f>F60</f>
        <v>993.97</v>
      </c>
      <c r="G59" s="39">
        <f t="shared" ref="G59:I59" si="23">G60</f>
        <v>2000</v>
      </c>
      <c r="H59" s="39">
        <f t="shared" si="23"/>
        <v>2000</v>
      </c>
      <c r="I59" s="39">
        <f t="shared" si="23"/>
        <v>1183.44</v>
      </c>
      <c r="J59" s="40">
        <f t="shared" si="16"/>
        <v>119.06194351942212</v>
      </c>
      <c r="K59" s="40">
        <f t="shared" si="17"/>
        <v>59.172000000000004</v>
      </c>
    </row>
    <row r="60" spans="1:11" ht="30" customHeight="1" x14ac:dyDescent="0.25">
      <c r="A60" s="41"/>
      <c r="B60" s="41"/>
      <c r="C60" s="42">
        <v>343</v>
      </c>
      <c r="D60" s="42"/>
      <c r="E60" s="42" t="s">
        <v>118</v>
      </c>
      <c r="F60" s="39">
        <v>993.97</v>
      </c>
      <c r="G60" s="39">
        <v>2000</v>
      </c>
      <c r="H60" s="39">
        <v>2000</v>
      </c>
      <c r="I60" s="40">
        <v>1183.44</v>
      </c>
      <c r="J60" s="40">
        <f t="shared" si="16"/>
        <v>119.06194351942212</v>
      </c>
      <c r="K60" s="40">
        <f t="shared" si="17"/>
        <v>59.172000000000004</v>
      </c>
    </row>
    <row r="61" spans="1:11" ht="30" customHeight="1" x14ac:dyDescent="0.25">
      <c r="A61" s="41"/>
      <c r="B61" s="42">
        <v>37</v>
      </c>
      <c r="C61" s="42"/>
      <c r="D61" s="42"/>
      <c r="E61" s="43" t="s">
        <v>119</v>
      </c>
      <c r="F61" s="39">
        <f>F62</f>
        <v>316.11</v>
      </c>
      <c r="G61" s="39">
        <f t="shared" ref="G61:I61" si="24">G62</f>
        <v>26900</v>
      </c>
      <c r="H61" s="39">
        <f t="shared" si="24"/>
        <v>26900</v>
      </c>
      <c r="I61" s="39">
        <f t="shared" si="24"/>
        <v>608.08000000000004</v>
      </c>
      <c r="J61" s="40">
        <f t="shared" si="16"/>
        <v>192.3634177976021</v>
      </c>
      <c r="K61" s="40">
        <f t="shared" si="17"/>
        <v>2.2605204460966544</v>
      </c>
    </row>
    <row r="62" spans="1:11" ht="30" customHeight="1" x14ac:dyDescent="0.25">
      <c r="A62" s="41"/>
      <c r="B62" s="41"/>
      <c r="C62" s="42">
        <v>372</v>
      </c>
      <c r="D62" s="42"/>
      <c r="E62" s="42" t="s">
        <v>80</v>
      </c>
      <c r="F62" s="39">
        <v>316.11</v>
      </c>
      <c r="G62" s="39">
        <v>26900</v>
      </c>
      <c r="H62" s="39">
        <v>26900</v>
      </c>
      <c r="I62" s="40">
        <v>608.08000000000004</v>
      </c>
      <c r="J62" s="40">
        <f t="shared" si="16"/>
        <v>192.3634177976021</v>
      </c>
      <c r="K62" s="40">
        <f t="shared" si="17"/>
        <v>2.2605204460966544</v>
      </c>
    </row>
    <row r="63" spans="1:11" ht="30" customHeight="1" x14ac:dyDescent="0.25">
      <c r="A63" s="116">
        <v>4</v>
      </c>
      <c r="B63" s="116"/>
      <c r="C63" s="116"/>
      <c r="D63" s="116"/>
      <c r="E63" s="102" t="s">
        <v>6</v>
      </c>
      <c r="F63" s="39">
        <f>F64</f>
        <v>4275.9399999999996</v>
      </c>
      <c r="G63" s="39">
        <f t="shared" ref="G63:I63" si="25">G64</f>
        <v>75000</v>
      </c>
      <c r="H63" s="39">
        <f>H64</f>
        <v>75000</v>
      </c>
      <c r="I63" s="39">
        <f t="shared" si="25"/>
        <v>1199.53</v>
      </c>
      <c r="J63" s="40">
        <f t="shared" si="16"/>
        <v>28.053012904764802</v>
      </c>
      <c r="K63" s="40">
        <f t="shared" si="17"/>
        <v>1.5993733333333333</v>
      </c>
    </row>
    <row r="64" spans="1:11" ht="30" customHeight="1" x14ac:dyDescent="0.25">
      <c r="A64" s="38"/>
      <c r="B64" s="38">
        <v>42</v>
      </c>
      <c r="C64" s="38"/>
      <c r="D64" s="38"/>
      <c r="E64" s="102" t="s">
        <v>81</v>
      </c>
      <c r="F64" s="39">
        <f>SUM(F65:F67)</f>
        <v>4275.9399999999996</v>
      </c>
      <c r="G64" s="39">
        <f t="shared" ref="G64:I64" si="26">SUM(G65:G67)</f>
        <v>75000</v>
      </c>
      <c r="H64" s="39">
        <f t="shared" si="26"/>
        <v>75000</v>
      </c>
      <c r="I64" s="39">
        <f t="shared" si="26"/>
        <v>1199.53</v>
      </c>
      <c r="J64" s="40">
        <f t="shared" si="16"/>
        <v>28.053012904764802</v>
      </c>
      <c r="K64" s="40">
        <f t="shared" si="17"/>
        <v>1.5993733333333333</v>
      </c>
    </row>
    <row r="65" spans="1:11" ht="30" customHeight="1" x14ac:dyDescent="0.25">
      <c r="A65" s="38"/>
      <c r="B65" s="38"/>
      <c r="C65" s="38">
        <v>421</v>
      </c>
      <c r="D65" s="38"/>
      <c r="E65" s="102" t="s">
        <v>124</v>
      </c>
      <c r="F65" s="39">
        <v>0</v>
      </c>
      <c r="G65" s="39">
        <v>50000</v>
      </c>
      <c r="H65" s="39">
        <v>50000</v>
      </c>
      <c r="I65" s="40">
        <v>0</v>
      </c>
      <c r="J65" s="40" t="e">
        <f t="shared" si="16"/>
        <v>#DIV/0!</v>
      </c>
      <c r="K65" s="40">
        <f t="shared" si="17"/>
        <v>0</v>
      </c>
    </row>
    <row r="66" spans="1:11" ht="30" customHeight="1" x14ac:dyDescent="0.25">
      <c r="A66" s="38"/>
      <c r="B66" s="38"/>
      <c r="C66" s="42">
        <v>422</v>
      </c>
      <c r="D66" s="42"/>
      <c r="E66" s="42" t="s">
        <v>82</v>
      </c>
      <c r="F66" s="39">
        <v>4211.95</v>
      </c>
      <c r="G66" s="39">
        <v>5000</v>
      </c>
      <c r="H66" s="117">
        <v>5000</v>
      </c>
      <c r="I66" s="40">
        <v>510.5</v>
      </c>
      <c r="J66" s="40">
        <f t="shared" si="16"/>
        <v>12.120276831396385</v>
      </c>
      <c r="K66" s="40">
        <f t="shared" si="17"/>
        <v>10.209999999999999</v>
      </c>
    </row>
    <row r="67" spans="1:11" ht="30" customHeight="1" x14ac:dyDescent="0.25">
      <c r="A67" s="38"/>
      <c r="B67" s="38"/>
      <c r="C67" s="42">
        <v>424</v>
      </c>
      <c r="D67" s="42"/>
      <c r="E67" s="42" t="s">
        <v>83</v>
      </c>
      <c r="F67" s="39">
        <v>63.99</v>
      </c>
      <c r="G67" s="39">
        <v>20000</v>
      </c>
      <c r="H67" s="117">
        <v>20000</v>
      </c>
      <c r="I67" s="40">
        <v>689.03</v>
      </c>
      <c r="J67" s="40">
        <f t="shared" si="16"/>
        <v>1076.7776215033598</v>
      </c>
      <c r="K67" s="40">
        <f t="shared" si="17"/>
        <v>3.4451499999999995</v>
      </c>
    </row>
    <row r="68" spans="1:11" ht="15.75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ht="15.75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</row>
    <row r="70" spans="1:11" ht="24.95" customHeight="1" x14ac:dyDescent="0.25">
      <c r="A70" s="66" t="s">
        <v>127</v>
      </c>
      <c r="B70" s="65"/>
      <c r="C70" s="65"/>
      <c r="D70" s="65"/>
      <c r="E70" s="65"/>
      <c r="F70" s="65"/>
      <c r="G70" s="65"/>
      <c r="H70" s="65"/>
      <c r="I70" s="66" t="s">
        <v>129</v>
      </c>
      <c r="J70" s="65"/>
      <c r="K70" s="69"/>
    </row>
    <row r="71" spans="1:11" ht="24.95" customHeight="1" x14ac:dyDescent="0.25">
      <c r="A71" s="66" t="s">
        <v>128</v>
      </c>
      <c r="B71" s="65"/>
      <c r="C71" s="65"/>
      <c r="D71" s="65"/>
      <c r="E71" s="65"/>
      <c r="F71" s="65"/>
      <c r="G71" s="65"/>
      <c r="H71" s="65"/>
      <c r="I71" s="66" t="s">
        <v>130</v>
      </c>
      <c r="J71" s="65"/>
      <c r="K71" s="69"/>
    </row>
    <row r="72" spans="1:11" ht="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4" spans="1:11" ht="15.75" x14ac:dyDescent="0.25">
      <c r="A74" s="195" t="s">
        <v>158</v>
      </c>
    </row>
  </sheetData>
  <mergeCells count="8">
    <mergeCell ref="A2:K2"/>
    <mergeCell ref="A4:K4"/>
    <mergeCell ref="A6:K6"/>
    <mergeCell ref="A37:E37"/>
    <mergeCell ref="A9:E9"/>
    <mergeCell ref="A36:E36"/>
    <mergeCell ref="A8:E8"/>
    <mergeCell ref="A3:E3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workbookViewId="0">
      <selection activeCell="A22" sqref="A22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customHeight="1" x14ac:dyDescent="0.25">
      <c r="A2" s="100" t="s">
        <v>134</v>
      </c>
      <c r="B2" s="99"/>
      <c r="C2" s="99"/>
      <c r="D2" s="2"/>
      <c r="E2" s="3"/>
      <c r="F2" s="3"/>
      <c r="G2" s="3"/>
    </row>
    <row r="3" spans="1:7" ht="24.95" customHeight="1" x14ac:dyDescent="0.25">
      <c r="A3" s="19"/>
      <c r="B3" s="2"/>
      <c r="C3" s="2"/>
      <c r="D3" s="2"/>
      <c r="E3" s="3"/>
      <c r="F3" s="3"/>
      <c r="G3" s="3"/>
    </row>
    <row r="4" spans="1:7" ht="24.95" customHeight="1" x14ac:dyDescent="0.25">
      <c r="A4" s="140" t="s">
        <v>30</v>
      </c>
      <c r="B4" s="140"/>
      <c r="C4" s="140"/>
      <c r="D4" s="140"/>
      <c r="E4" s="140"/>
      <c r="F4" s="140"/>
      <c r="G4" s="140"/>
    </row>
    <row r="5" spans="1:7" ht="18" x14ac:dyDescent="0.25">
      <c r="A5" s="2"/>
      <c r="B5" s="2"/>
      <c r="C5" s="2"/>
      <c r="D5" s="2"/>
      <c r="E5" s="3"/>
      <c r="F5" s="3"/>
      <c r="G5" s="3"/>
    </row>
    <row r="6" spans="1:7" ht="33.75" customHeight="1" x14ac:dyDescent="0.25">
      <c r="A6" s="84" t="s">
        <v>7</v>
      </c>
      <c r="B6" s="84" t="s">
        <v>86</v>
      </c>
      <c r="C6" s="84" t="s">
        <v>92</v>
      </c>
      <c r="D6" s="84" t="s">
        <v>93</v>
      </c>
      <c r="E6" s="84" t="s">
        <v>94</v>
      </c>
      <c r="F6" s="84" t="s">
        <v>15</v>
      </c>
      <c r="G6" s="84" t="s">
        <v>40</v>
      </c>
    </row>
    <row r="7" spans="1:7" ht="15.75" x14ac:dyDescent="0.25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 t="s">
        <v>27</v>
      </c>
      <c r="G7" s="84" t="s">
        <v>28</v>
      </c>
    </row>
    <row r="8" spans="1:7" ht="24.95" customHeight="1" x14ac:dyDescent="0.25">
      <c r="A8" s="21" t="s">
        <v>37</v>
      </c>
      <c r="B8" s="22">
        <f>SUM(B10:B11)</f>
        <v>764932.1</v>
      </c>
      <c r="C8" s="22">
        <f>SUM(C10:C11)</f>
        <v>1836335</v>
      </c>
      <c r="D8" s="22">
        <f>SUM(D10:D11)</f>
        <v>1836335</v>
      </c>
      <c r="E8" s="23">
        <f t="shared" ref="E8" si="0">SUM(E10:E11)</f>
        <v>884454.84</v>
      </c>
      <c r="F8" s="24">
        <f>E8/B8*100</f>
        <v>115.62527445246447</v>
      </c>
      <c r="G8" s="25">
        <f>E8/D8*100</f>
        <v>48.164133450595884</v>
      </c>
    </row>
    <row r="9" spans="1:7" ht="24.95" customHeight="1" x14ac:dyDescent="0.25">
      <c r="A9" s="21" t="s">
        <v>13</v>
      </c>
      <c r="B9" s="26"/>
      <c r="C9" s="26"/>
      <c r="D9" s="26"/>
      <c r="E9" s="27"/>
      <c r="F9" s="24"/>
      <c r="G9" s="25"/>
    </row>
    <row r="10" spans="1:7" ht="24.95" customHeight="1" x14ac:dyDescent="0.25">
      <c r="A10" s="28" t="s">
        <v>3</v>
      </c>
      <c r="B10" s="26">
        <v>764932.1</v>
      </c>
      <c r="C10" s="26">
        <v>1836335</v>
      </c>
      <c r="D10" s="26">
        <v>1836335</v>
      </c>
      <c r="E10" s="27">
        <v>884454.84</v>
      </c>
      <c r="F10" s="24">
        <f t="shared" ref="F10:F13" si="1">E10/B10*100</f>
        <v>115.62527445246447</v>
      </c>
      <c r="G10" s="25">
        <f t="shared" ref="G10:G17" si="2">E10/D10*100</f>
        <v>48.164133450595884</v>
      </c>
    </row>
    <row r="11" spans="1:7" ht="24.95" customHeight="1" x14ac:dyDescent="0.25">
      <c r="A11" s="29" t="s">
        <v>14</v>
      </c>
      <c r="B11" s="26"/>
      <c r="C11" s="26"/>
      <c r="D11" s="26"/>
      <c r="E11" s="27">
        <v>0</v>
      </c>
      <c r="F11" s="24" t="e">
        <f t="shared" si="1"/>
        <v>#DIV/0!</v>
      </c>
      <c r="G11" s="25" t="e">
        <f t="shared" si="2"/>
        <v>#DIV/0!</v>
      </c>
    </row>
    <row r="12" spans="1:7" ht="39.950000000000003" customHeight="1" x14ac:dyDescent="0.25">
      <c r="A12" s="30"/>
      <c r="B12" s="26"/>
      <c r="C12" s="26"/>
      <c r="D12" s="26"/>
      <c r="E12" s="27"/>
      <c r="F12" s="24"/>
      <c r="G12" s="25"/>
    </row>
    <row r="13" spans="1:7" ht="24.95" customHeight="1" x14ac:dyDescent="0.25">
      <c r="A13" s="21" t="s">
        <v>38</v>
      </c>
      <c r="B13" s="31">
        <f>SUM(B15:B17)</f>
        <v>764932.1</v>
      </c>
      <c r="C13" s="31">
        <f>SUM(C15:C17)</f>
        <v>1836335</v>
      </c>
      <c r="D13" s="31">
        <f>SUM(D15:D17)</f>
        <v>1836335</v>
      </c>
      <c r="E13" s="32">
        <f>SUM(E15:E17)</f>
        <v>885654.37000000011</v>
      </c>
      <c r="F13" s="24">
        <f t="shared" si="1"/>
        <v>115.7820896782865</v>
      </c>
      <c r="G13" s="25">
        <f t="shared" si="2"/>
        <v>48.229455409824467</v>
      </c>
    </row>
    <row r="14" spans="1:7" ht="24.95" customHeight="1" x14ac:dyDescent="0.25">
      <c r="A14" s="21" t="s">
        <v>13</v>
      </c>
      <c r="B14" s="26"/>
      <c r="C14" s="26"/>
      <c r="D14" s="26"/>
      <c r="E14" s="27"/>
      <c r="F14" s="24"/>
      <c r="G14" s="25"/>
    </row>
    <row r="15" spans="1:7" ht="24.95" customHeight="1" x14ac:dyDescent="0.25">
      <c r="A15" s="28" t="s">
        <v>4</v>
      </c>
      <c r="B15" s="26">
        <v>763790.16</v>
      </c>
      <c r="C15" s="26">
        <v>1761335</v>
      </c>
      <c r="D15" s="26">
        <v>1761335</v>
      </c>
      <c r="E15" s="27">
        <v>1022952.31</v>
      </c>
      <c r="F15" s="24">
        <f>E15/B15*100</f>
        <v>133.9310668783688</v>
      </c>
      <c r="G15" s="25">
        <f t="shared" si="2"/>
        <v>58.078236678428588</v>
      </c>
    </row>
    <row r="16" spans="1:7" ht="24.95" customHeight="1" x14ac:dyDescent="0.25">
      <c r="A16" s="29" t="s">
        <v>6</v>
      </c>
      <c r="B16" s="26">
        <v>4275.9399999999996</v>
      </c>
      <c r="C16" s="26">
        <v>75000</v>
      </c>
      <c r="D16" s="26">
        <v>75000</v>
      </c>
      <c r="E16" s="27">
        <v>1199.53</v>
      </c>
      <c r="F16" s="24">
        <f>E16/B16*100</f>
        <v>28.053012904764802</v>
      </c>
      <c r="G16" s="25">
        <f t="shared" si="2"/>
        <v>1.5993733333333333</v>
      </c>
    </row>
    <row r="17" spans="1:10" ht="24.95" customHeight="1" x14ac:dyDescent="0.25">
      <c r="A17" s="29" t="s">
        <v>73</v>
      </c>
      <c r="B17" s="26">
        <v>-3134</v>
      </c>
      <c r="C17" s="26"/>
      <c r="D17" s="26"/>
      <c r="E17" s="33">
        <v>-138497.47</v>
      </c>
      <c r="F17" s="24"/>
      <c r="G17" s="25" t="e">
        <f t="shared" si="2"/>
        <v>#DIV/0!</v>
      </c>
    </row>
    <row r="19" spans="1:1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6.5" x14ac:dyDescent="0.3">
      <c r="A20" s="66" t="s">
        <v>127</v>
      </c>
      <c r="B20" s="51"/>
      <c r="C20" s="51"/>
      <c r="D20" s="51"/>
      <c r="E20" s="66" t="s">
        <v>129</v>
      </c>
      <c r="F20" s="51"/>
      <c r="H20" s="51"/>
      <c r="I20" s="66"/>
      <c r="J20" s="51"/>
    </row>
    <row r="21" spans="1:10" ht="16.5" x14ac:dyDescent="0.3">
      <c r="A21" s="66" t="s">
        <v>128</v>
      </c>
      <c r="B21" s="51"/>
      <c r="C21" s="51"/>
      <c r="D21" s="51"/>
      <c r="E21" s="66" t="s">
        <v>130</v>
      </c>
      <c r="F21" s="51"/>
      <c r="H21" s="51"/>
      <c r="I21" s="66"/>
      <c r="J21" s="51"/>
    </row>
    <row r="22" spans="1:10" ht="15.75" x14ac:dyDescent="0.25">
      <c r="A22" s="66" t="s">
        <v>158</v>
      </c>
    </row>
    <row r="23" spans="1:10" x14ac:dyDescent="0.25">
      <c r="A23" s="194"/>
    </row>
  </sheetData>
  <mergeCells count="1">
    <mergeCell ref="A4:G4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workbookViewId="0">
      <selection activeCell="A22" sqref="A22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x14ac:dyDescent="0.3">
      <c r="A2" s="52" t="s">
        <v>131</v>
      </c>
      <c r="B2" s="86"/>
      <c r="C2" s="86"/>
      <c r="D2" s="86"/>
      <c r="E2" s="86"/>
      <c r="F2" s="86"/>
      <c r="G2" s="86"/>
    </row>
    <row r="3" spans="1:7" ht="18.75" x14ac:dyDescent="0.3">
      <c r="A3" s="86"/>
      <c r="B3" s="86"/>
      <c r="C3" s="86"/>
      <c r="D3" s="86"/>
      <c r="E3" s="86"/>
      <c r="F3" s="86"/>
      <c r="G3" s="86"/>
    </row>
    <row r="4" spans="1:7" ht="18" x14ac:dyDescent="0.25">
      <c r="A4" s="2"/>
      <c r="B4" s="2"/>
      <c r="C4" s="2"/>
      <c r="D4" s="2"/>
      <c r="E4" s="87"/>
      <c r="F4" s="87"/>
      <c r="G4" s="87"/>
    </row>
    <row r="5" spans="1:7" ht="30" customHeight="1" x14ac:dyDescent="0.25">
      <c r="A5" s="171" t="s">
        <v>31</v>
      </c>
      <c r="B5" s="171"/>
      <c r="C5" s="171"/>
      <c r="D5" s="171"/>
      <c r="E5" s="171"/>
      <c r="F5" s="171"/>
      <c r="G5" s="171"/>
    </row>
    <row r="6" spans="1:7" ht="18" x14ac:dyDescent="0.25">
      <c r="A6" s="2"/>
      <c r="B6" s="2"/>
      <c r="C6" s="2"/>
      <c r="D6" s="2"/>
      <c r="E6" s="87"/>
      <c r="F6" s="87"/>
      <c r="G6" s="87"/>
    </row>
    <row r="7" spans="1:7" ht="31.5" x14ac:dyDescent="0.25">
      <c r="A7" s="84" t="s">
        <v>7</v>
      </c>
      <c r="B7" s="84" t="s">
        <v>87</v>
      </c>
      <c r="C7" s="84" t="s">
        <v>92</v>
      </c>
      <c r="D7" s="84" t="s">
        <v>93</v>
      </c>
      <c r="E7" s="84" t="s">
        <v>122</v>
      </c>
      <c r="F7" s="84" t="s">
        <v>15</v>
      </c>
      <c r="G7" s="84" t="s">
        <v>40</v>
      </c>
    </row>
    <row r="8" spans="1:7" ht="24.95" customHeight="1" x14ac:dyDescent="0.25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 t="s">
        <v>27</v>
      </c>
      <c r="G8" s="84" t="s">
        <v>28</v>
      </c>
    </row>
    <row r="9" spans="1:7" ht="24.95" customHeight="1" x14ac:dyDescent="0.25">
      <c r="A9" s="38" t="s">
        <v>38</v>
      </c>
      <c r="B9" s="90">
        <f>SUM(B11:B16)</f>
        <v>763790.16</v>
      </c>
      <c r="C9" s="90">
        <f>SUM(C11:C16)</f>
        <v>1761335</v>
      </c>
      <c r="D9" s="90">
        <f>SUM(D11:D16)</f>
        <v>1761335</v>
      </c>
      <c r="E9" s="39">
        <f>SUM(E11:E16)</f>
        <v>1022892.3</v>
      </c>
      <c r="F9" s="112">
        <f>E9/B9*100</f>
        <v>133.92321000836145</v>
      </c>
      <c r="G9" s="112">
        <f>E9/D9*100</f>
        <v>58.074829603681302</v>
      </c>
    </row>
    <row r="10" spans="1:7" ht="24.95" customHeight="1" x14ac:dyDescent="0.25">
      <c r="A10" s="38" t="s">
        <v>53</v>
      </c>
      <c r="B10" s="90">
        <f>SUM(B11:B13)</f>
        <v>38087.67</v>
      </c>
      <c r="C10" s="90">
        <f t="shared" ref="C10:E10" si="0">SUM(C11:C13)</f>
        <v>81135</v>
      </c>
      <c r="D10" s="90">
        <f t="shared" si="0"/>
        <v>81135</v>
      </c>
      <c r="E10" s="90">
        <f t="shared" si="0"/>
        <v>52067.89</v>
      </c>
      <c r="F10" s="112">
        <f>E10/B10*100</f>
        <v>136.70536948046441</v>
      </c>
      <c r="G10" s="112">
        <f t="shared" ref="G10:G16" si="1">E10/D10*100</f>
        <v>64.174388365070556</v>
      </c>
    </row>
    <row r="11" spans="1:7" ht="24.95" customHeight="1" x14ac:dyDescent="0.25">
      <c r="A11" s="45" t="s">
        <v>61</v>
      </c>
      <c r="B11" s="92">
        <v>35360.32</v>
      </c>
      <c r="C11" s="92">
        <v>65170</v>
      </c>
      <c r="D11" s="92">
        <v>65170</v>
      </c>
      <c r="E11" s="48">
        <v>38331.72</v>
      </c>
      <c r="F11" s="112">
        <f t="shared" ref="F11" si="2">E11/B11*100</f>
        <v>108.40320449588691</v>
      </c>
      <c r="G11" s="112">
        <f t="shared" si="1"/>
        <v>58.818045112781959</v>
      </c>
    </row>
    <row r="12" spans="1:7" ht="24.95" customHeight="1" x14ac:dyDescent="0.25">
      <c r="A12" s="45" t="s">
        <v>123</v>
      </c>
      <c r="B12" s="92">
        <v>1707.35</v>
      </c>
      <c r="C12" s="92">
        <v>13965</v>
      </c>
      <c r="D12" s="92">
        <v>13965</v>
      </c>
      <c r="E12" s="48">
        <v>8796.17</v>
      </c>
      <c r="F12" s="112">
        <f t="shared" ref="F12:F16" si="3">E12/B12*100</f>
        <v>515.19430696693712</v>
      </c>
      <c r="G12" s="112">
        <f t="shared" si="1"/>
        <v>62.98725384890799</v>
      </c>
    </row>
    <row r="13" spans="1:7" ht="24.95" customHeight="1" x14ac:dyDescent="0.25">
      <c r="A13" s="93" t="s">
        <v>51</v>
      </c>
      <c r="B13" s="92">
        <v>1020</v>
      </c>
      <c r="C13" s="92">
        <v>2000</v>
      </c>
      <c r="D13" s="92">
        <v>2000</v>
      </c>
      <c r="E13" s="48">
        <v>4940</v>
      </c>
      <c r="F13" s="112">
        <f t="shared" si="3"/>
        <v>484.31372549019602</v>
      </c>
      <c r="G13" s="112">
        <f t="shared" si="1"/>
        <v>247.00000000000003</v>
      </c>
    </row>
    <row r="14" spans="1:7" ht="24.95" customHeight="1" x14ac:dyDescent="0.25">
      <c r="A14" s="93"/>
      <c r="B14" s="92"/>
      <c r="C14" s="92"/>
      <c r="D14" s="92"/>
      <c r="E14" s="94"/>
      <c r="F14" s="112"/>
      <c r="G14" s="112"/>
    </row>
    <row r="15" spans="1:7" ht="24.95" customHeight="1" x14ac:dyDescent="0.25">
      <c r="A15" s="38" t="s">
        <v>151</v>
      </c>
      <c r="B15" s="92"/>
      <c r="C15" s="92"/>
      <c r="D15" s="95"/>
      <c r="E15" s="94"/>
      <c r="F15" s="112"/>
      <c r="G15" s="112" t="e">
        <f t="shared" si="1"/>
        <v>#DIV/0!</v>
      </c>
    </row>
    <row r="16" spans="1:7" ht="24.95" customHeight="1" x14ac:dyDescent="0.25">
      <c r="A16" s="30" t="s">
        <v>52</v>
      </c>
      <c r="B16" s="113">
        <v>725702.49</v>
      </c>
      <c r="C16" s="113">
        <v>1680200</v>
      </c>
      <c r="D16" s="114">
        <v>1680200</v>
      </c>
      <c r="E16" s="40">
        <v>970824.41</v>
      </c>
      <c r="F16" s="112">
        <f t="shared" si="3"/>
        <v>133.77719153202852</v>
      </c>
      <c r="G16" s="112">
        <f t="shared" si="1"/>
        <v>57.780288656112369</v>
      </c>
    </row>
    <row r="17" spans="1:10" ht="24.95" customHeight="1" x14ac:dyDescent="0.25">
      <c r="A17" s="96"/>
      <c r="B17" s="92"/>
      <c r="C17" s="92"/>
      <c r="D17" s="95"/>
      <c r="E17" s="94"/>
      <c r="F17" s="97"/>
      <c r="G17" s="91"/>
    </row>
    <row r="18" spans="1:10" ht="18.75" x14ac:dyDescent="0.3">
      <c r="A18" s="86"/>
      <c r="B18" s="86"/>
      <c r="C18" s="86"/>
      <c r="D18" s="86"/>
      <c r="E18" s="86"/>
      <c r="F18" s="86"/>
      <c r="G18" s="88"/>
    </row>
    <row r="19" spans="1:10" ht="18.75" x14ac:dyDescent="0.25">
      <c r="A19" s="89"/>
      <c r="B19" s="89"/>
      <c r="C19" s="89"/>
      <c r="D19" s="89"/>
      <c r="E19" s="89"/>
      <c r="F19" s="89"/>
      <c r="G19" s="89"/>
    </row>
    <row r="20" spans="1:10" ht="18.75" x14ac:dyDescent="0.3">
      <c r="A20" s="66" t="s">
        <v>127</v>
      </c>
      <c r="B20" s="98"/>
      <c r="C20" s="98"/>
      <c r="D20" s="98"/>
      <c r="E20" s="66" t="s">
        <v>129</v>
      </c>
      <c r="F20" s="98"/>
      <c r="G20" s="86"/>
      <c r="H20" s="51"/>
      <c r="I20" s="66"/>
      <c r="J20" s="51"/>
    </row>
    <row r="21" spans="1:10" ht="18.75" x14ac:dyDescent="0.3">
      <c r="A21" s="66" t="s">
        <v>128</v>
      </c>
      <c r="B21" s="98"/>
      <c r="C21" s="98"/>
      <c r="D21" s="98"/>
      <c r="E21" s="66" t="s">
        <v>130</v>
      </c>
      <c r="F21" s="98"/>
      <c r="G21" s="86"/>
      <c r="H21" s="51"/>
      <c r="I21" s="66"/>
      <c r="J21" s="51"/>
    </row>
    <row r="22" spans="1:10" ht="15.75" x14ac:dyDescent="0.25">
      <c r="A22" s="66" t="s">
        <v>158</v>
      </c>
    </row>
  </sheetData>
  <mergeCells count="1">
    <mergeCell ref="A5:G5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topLeftCell="A25" workbookViewId="0">
      <selection activeCell="A31" sqref="A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2" spans="1:11" ht="45" customHeight="1" x14ac:dyDescent="0.25">
      <c r="A2" s="172" t="s">
        <v>135</v>
      </c>
      <c r="B2" s="173"/>
      <c r="C2" s="173"/>
      <c r="D2" s="173"/>
      <c r="E2" s="173"/>
      <c r="F2" s="2"/>
      <c r="G2" s="2"/>
      <c r="H2" s="2"/>
      <c r="I2" s="2"/>
      <c r="J2" s="2"/>
      <c r="K2" s="2"/>
    </row>
    <row r="3" spans="1:11" ht="15.75" customHeight="1" x14ac:dyDescent="0.25">
      <c r="A3" s="174" t="s">
        <v>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18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ht="18" x14ac:dyDescent="0.25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18" customHeight="1" x14ac:dyDescent="0.25">
      <c r="A6" s="175" t="s">
        <v>43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</row>
    <row r="7" spans="1:11" ht="15.75" customHeight="1" x14ac:dyDescent="0.25">
      <c r="A7" s="175" t="s">
        <v>32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</row>
    <row r="8" spans="1:11" ht="18" x14ac:dyDescent="0.25">
      <c r="A8" s="2"/>
      <c r="B8" s="2"/>
      <c r="C8" s="2"/>
      <c r="D8" s="2"/>
      <c r="E8" s="2"/>
      <c r="F8" s="2"/>
      <c r="G8" s="2"/>
      <c r="H8" s="2"/>
      <c r="I8" s="3"/>
      <c r="J8" s="3"/>
      <c r="K8" s="3"/>
    </row>
    <row r="9" spans="1:11" ht="47.25" x14ac:dyDescent="0.25">
      <c r="A9" s="166" t="s">
        <v>7</v>
      </c>
      <c r="B9" s="167"/>
      <c r="C9" s="167"/>
      <c r="D9" s="167"/>
      <c r="E9" s="168"/>
      <c r="F9" s="109" t="s">
        <v>86</v>
      </c>
      <c r="G9" s="109" t="s">
        <v>92</v>
      </c>
      <c r="H9" s="109" t="s">
        <v>93</v>
      </c>
      <c r="I9" s="109" t="s">
        <v>94</v>
      </c>
      <c r="J9" s="109" t="s">
        <v>15</v>
      </c>
      <c r="K9" s="109" t="s">
        <v>40</v>
      </c>
    </row>
    <row r="10" spans="1:11" ht="15.75" x14ac:dyDescent="0.25">
      <c r="A10" s="166">
        <v>1</v>
      </c>
      <c r="B10" s="167"/>
      <c r="C10" s="167"/>
      <c r="D10" s="167"/>
      <c r="E10" s="168"/>
      <c r="F10" s="109">
        <v>2</v>
      </c>
      <c r="G10" s="109">
        <v>3</v>
      </c>
      <c r="H10" s="109">
        <v>4</v>
      </c>
      <c r="I10" s="109">
        <v>5</v>
      </c>
      <c r="J10" s="109" t="s">
        <v>27</v>
      </c>
      <c r="K10" s="109" t="s">
        <v>28</v>
      </c>
    </row>
    <row r="11" spans="1:11" ht="39.950000000000003" customHeight="1" x14ac:dyDescent="0.25">
      <c r="A11" s="42">
        <v>6</v>
      </c>
      <c r="B11" s="44"/>
      <c r="C11" s="44"/>
      <c r="D11" s="44"/>
      <c r="E11" s="43" t="s">
        <v>54</v>
      </c>
      <c r="F11" s="39">
        <f>SUM(F12:F20)</f>
        <v>675704.62000000011</v>
      </c>
      <c r="G11" s="39">
        <f>SUM(G13:G20)</f>
        <v>1549835</v>
      </c>
      <c r="H11" s="39">
        <f>SUM(H13:H20)</f>
        <v>1549835</v>
      </c>
      <c r="I11" s="39">
        <f>SUM(I13:I20)</f>
        <v>744547.56</v>
      </c>
      <c r="J11" s="111">
        <f>I11/F11*100</f>
        <v>110.18831867687983</v>
      </c>
      <c r="K11" s="111">
        <f>I11/H11*100</f>
        <v>48.040440433981686</v>
      </c>
    </row>
    <row r="12" spans="1:11" ht="63" x14ac:dyDescent="0.25">
      <c r="A12" s="42"/>
      <c r="B12" s="44">
        <v>6331</v>
      </c>
      <c r="C12" s="44"/>
      <c r="D12" s="44"/>
      <c r="E12" s="45" t="s">
        <v>149</v>
      </c>
      <c r="F12" s="47">
        <v>260</v>
      </c>
      <c r="G12" s="47">
        <v>0</v>
      </c>
      <c r="H12" s="47">
        <v>0</v>
      </c>
      <c r="I12" s="47">
        <v>0</v>
      </c>
      <c r="J12" s="111">
        <f>I12/F12*100</f>
        <v>0</v>
      </c>
      <c r="K12" s="111" t="e">
        <f>I12/H12*100</f>
        <v>#DIV/0!</v>
      </c>
    </row>
    <row r="13" spans="1:11" ht="47.25" x14ac:dyDescent="0.25">
      <c r="A13" s="41"/>
      <c r="B13" s="41">
        <v>63612</v>
      </c>
      <c r="C13" s="41"/>
      <c r="D13" s="44"/>
      <c r="E13" s="45" t="s">
        <v>145</v>
      </c>
      <c r="F13" s="33">
        <v>628931.16</v>
      </c>
      <c r="G13" s="33">
        <v>1422500</v>
      </c>
      <c r="H13" s="33">
        <v>1422500</v>
      </c>
      <c r="I13" s="27">
        <v>682474.65</v>
      </c>
      <c r="J13" s="111">
        <f t="shared" ref="J13:J26" si="0">I13/F13*100</f>
        <v>108.51341027529944</v>
      </c>
      <c r="K13" s="111">
        <f t="shared" ref="K13:K26" si="1">I13/H13*100</f>
        <v>47.977128295254836</v>
      </c>
    </row>
    <row r="14" spans="1:11" ht="39.950000000000003" customHeight="1" x14ac:dyDescent="0.25">
      <c r="A14" s="41"/>
      <c r="B14" s="41">
        <v>63612</v>
      </c>
      <c r="C14" s="41"/>
      <c r="D14" s="44"/>
      <c r="E14" s="45" t="s">
        <v>146</v>
      </c>
      <c r="F14" s="33">
        <v>38088.54</v>
      </c>
      <c r="G14" s="33">
        <v>65170</v>
      </c>
      <c r="H14" s="33">
        <v>65170</v>
      </c>
      <c r="I14" s="27">
        <v>33148.92</v>
      </c>
      <c r="J14" s="111">
        <f t="shared" si="0"/>
        <v>87.031217263775389</v>
      </c>
      <c r="K14" s="111">
        <f t="shared" si="1"/>
        <v>50.86530612244897</v>
      </c>
    </row>
    <row r="15" spans="1:11" ht="39.950000000000003" customHeight="1" x14ac:dyDescent="0.25">
      <c r="A15" s="41"/>
      <c r="B15" s="41">
        <v>63622</v>
      </c>
      <c r="C15" s="41"/>
      <c r="D15" s="44"/>
      <c r="E15" s="45" t="s">
        <v>55</v>
      </c>
      <c r="F15" s="33">
        <v>24.49</v>
      </c>
      <c r="G15" s="33">
        <v>20000</v>
      </c>
      <c r="H15" s="33">
        <v>20000</v>
      </c>
      <c r="I15" s="27">
        <v>15318.7</v>
      </c>
      <c r="J15" s="111">
        <f t="shared" si="0"/>
        <v>62550.837076357711</v>
      </c>
      <c r="K15" s="111">
        <f t="shared" si="1"/>
        <v>76.593500000000006</v>
      </c>
    </row>
    <row r="16" spans="1:11" s="17" customFormat="1" ht="47.25" x14ac:dyDescent="0.25">
      <c r="A16" s="104"/>
      <c r="B16" s="104">
        <v>63613</v>
      </c>
      <c r="C16" s="104"/>
      <c r="D16" s="104"/>
      <c r="E16" s="105" t="s">
        <v>144</v>
      </c>
      <c r="F16" s="33">
        <v>0</v>
      </c>
      <c r="G16" s="33">
        <v>1000</v>
      </c>
      <c r="H16" s="33">
        <v>1000</v>
      </c>
      <c r="I16" s="27">
        <v>0</v>
      </c>
      <c r="J16" s="111" t="e">
        <f t="shared" si="0"/>
        <v>#DIV/0!</v>
      </c>
      <c r="K16" s="111">
        <f t="shared" si="1"/>
        <v>0</v>
      </c>
    </row>
    <row r="17" spans="1:11" s="17" customFormat="1" ht="47.25" x14ac:dyDescent="0.25">
      <c r="A17" s="104"/>
      <c r="B17" s="104">
        <v>63812</v>
      </c>
      <c r="C17" s="104"/>
      <c r="D17" s="104"/>
      <c r="E17" s="105" t="s">
        <v>147</v>
      </c>
      <c r="F17" s="33">
        <v>888.29</v>
      </c>
      <c r="G17" s="33">
        <v>21000</v>
      </c>
      <c r="H17" s="33">
        <v>21000</v>
      </c>
      <c r="I17" s="27">
        <v>3427.02</v>
      </c>
      <c r="J17" s="111">
        <f t="shared" si="0"/>
        <v>385.79968253610872</v>
      </c>
      <c r="K17" s="111">
        <f t="shared" si="1"/>
        <v>16.319142857142857</v>
      </c>
    </row>
    <row r="18" spans="1:11" ht="39.950000000000003" customHeight="1" x14ac:dyDescent="0.25">
      <c r="A18" s="49"/>
      <c r="B18" s="49">
        <v>64224</v>
      </c>
      <c r="C18" s="49"/>
      <c r="D18" s="49"/>
      <c r="E18" s="105" t="s">
        <v>140</v>
      </c>
      <c r="F18" s="33">
        <v>717.12</v>
      </c>
      <c r="G18" s="33">
        <v>0</v>
      </c>
      <c r="H18" s="110">
        <v>0</v>
      </c>
      <c r="I18" s="27">
        <v>790</v>
      </c>
      <c r="J18" s="111">
        <f t="shared" si="0"/>
        <v>110.16287371709059</v>
      </c>
      <c r="K18" s="111" t="e">
        <f t="shared" si="1"/>
        <v>#DIV/0!</v>
      </c>
    </row>
    <row r="19" spans="1:11" ht="39.950000000000003" customHeight="1" x14ac:dyDescent="0.25">
      <c r="A19" s="49"/>
      <c r="B19" s="49">
        <v>65264</v>
      </c>
      <c r="C19" s="49"/>
      <c r="D19" s="106"/>
      <c r="E19" s="106" t="s">
        <v>141</v>
      </c>
      <c r="F19" s="33">
        <v>6147.52</v>
      </c>
      <c r="G19" s="33">
        <v>15965</v>
      </c>
      <c r="H19" s="110">
        <v>15965</v>
      </c>
      <c r="I19" s="27">
        <v>8286.31</v>
      </c>
      <c r="J19" s="111">
        <f t="shared" si="0"/>
        <v>134.7911027536307</v>
      </c>
      <c r="K19" s="111">
        <f t="shared" si="1"/>
        <v>51.902975258377694</v>
      </c>
    </row>
    <row r="20" spans="1:11" ht="63" x14ac:dyDescent="0.25">
      <c r="A20" s="49"/>
      <c r="B20" s="104">
        <v>66151</v>
      </c>
      <c r="C20" s="104"/>
      <c r="D20" s="104"/>
      <c r="E20" s="105" t="s">
        <v>142</v>
      </c>
      <c r="F20" s="33">
        <v>647.5</v>
      </c>
      <c r="G20" s="33">
        <v>4200</v>
      </c>
      <c r="H20" s="110">
        <v>4200</v>
      </c>
      <c r="I20" s="27">
        <v>1101.96</v>
      </c>
      <c r="J20" s="111">
        <f t="shared" si="0"/>
        <v>170.1868725868726</v>
      </c>
      <c r="K20" s="111">
        <f t="shared" si="1"/>
        <v>26.23714285714286</v>
      </c>
    </row>
    <row r="21" spans="1:11" s="16" customFormat="1" ht="24.95" customHeight="1" x14ac:dyDescent="0.25">
      <c r="A21" s="21">
        <v>6</v>
      </c>
      <c r="B21" s="21"/>
      <c r="C21" s="21"/>
      <c r="D21" s="50"/>
      <c r="E21" s="50" t="s">
        <v>56</v>
      </c>
      <c r="F21" s="32">
        <f>F22</f>
        <v>600</v>
      </c>
      <c r="G21" s="32">
        <f t="shared" ref="G21:I21" si="2">G22</f>
        <v>2500</v>
      </c>
      <c r="H21" s="32">
        <f t="shared" si="2"/>
        <v>2500</v>
      </c>
      <c r="I21" s="32">
        <f t="shared" si="2"/>
        <v>2714.36</v>
      </c>
      <c r="J21" s="111">
        <f t="shared" si="0"/>
        <v>452.39333333333337</v>
      </c>
      <c r="K21" s="111">
        <f t="shared" si="1"/>
        <v>108.5744</v>
      </c>
    </row>
    <row r="22" spans="1:11" ht="24.95" customHeight="1" x14ac:dyDescent="0.25">
      <c r="A22" s="49"/>
      <c r="B22" s="49">
        <v>66314</v>
      </c>
      <c r="C22" s="49"/>
      <c r="D22" s="106"/>
      <c r="E22" s="106" t="s">
        <v>57</v>
      </c>
      <c r="F22" s="33">
        <v>600</v>
      </c>
      <c r="G22" s="33">
        <v>2500</v>
      </c>
      <c r="H22" s="110">
        <v>2500</v>
      </c>
      <c r="I22" s="27">
        <v>2714.36</v>
      </c>
      <c r="J22" s="111">
        <f t="shared" si="0"/>
        <v>452.39333333333337</v>
      </c>
      <c r="K22" s="111">
        <f t="shared" si="1"/>
        <v>108.5744</v>
      </c>
    </row>
    <row r="23" spans="1:11" s="16" customFormat="1" ht="39.950000000000003" customHeight="1" x14ac:dyDescent="0.25">
      <c r="A23" s="21">
        <v>6</v>
      </c>
      <c r="B23" s="21"/>
      <c r="C23" s="21"/>
      <c r="D23" s="50"/>
      <c r="E23" s="50" t="s">
        <v>143</v>
      </c>
      <c r="F23" s="32">
        <f>F24+F25</f>
        <v>88627.48</v>
      </c>
      <c r="G23" s="32">
        <f t="shared" ref="G23:I23" si="3">G24+G25</f>
        <v>315000</v>
      </c>
      <c r="H23" s="32">
        <f t="shared" si="3"/>
        <v>315000</v>
      </c>
      <c r="I23" s="32">
        <f t="shared" si="3"/>
        <v>137162.92000000001</v>
      </c>
      <c r="J23" s="111">
        <f t="shared" si="0"/>
        <v>154.7634210066675</v>
      </c>
      <c r="K23" s="111">
        <f t="shared" si="1"/>
        <v>43.543784126984129</v>
      </c>
    </row>
    <row r="24" spans="1:11" ht="24.95" customHeight="1" x14ac:dyDescent="0.25">
      <c r="A24" s="49"/>
      <c r="B24" s="49">
        <v>6711</v>
      </c>
      <c r="C24" s="49"/>
      <c r="D24" s="106"/>
      <c r="E24" s="106" t="s">
        <v>150</v>
      </c>
      <c r="F24" s="33">
        <v>85126.37</v>
      </c>
      <c r="G24" s="33">
        <v>265000</v>
      </c>
      <c r="H24" s="110">
        <v>265000</v>
      </c>
      <c r="I24" s="27">
        <v>137162.92000000001</v>
      </c>
      <c r="J24" s="111">
        <f t="shared" si="0"/>
        <v>161.12859035337701</v>
      </c>
      <c r="K24" s="111">
        <f t="shared" si="1"/>
        <v>51.759592452830191</v>
      </c>
    </row>
    <row r="25" spans="1:11" ht="24.95" customHeight="1" x14ac:dyDescent="0.25">
      <c r="A25" s="49"/>
      <c r="B25" s="49">
        <v>6712</v>
      </c>
      <c r="C25" s="49"/>
      <c r="D25" s="106"/>
      <c r="E25" s="106" t="s">
        <v>121</v>
      </c>
      <c r="F25" s="33">
        <v>3501.11</v>
      </c>
      <c r="G25" s="33">
        <v>50000</v>
      </c>
      <c r="H25" s="110">
        <v>50000</v>
      </c>
      <c r="I25" s="27">
        <v>0</v>
      </c>
      <c r="J25" s="111">
        <f t="shared" si="0"/>
        <v>0</v>
      </c>
      <c r="K25" s="111">
        <f t="shared" si="1"/>
        <v>0</v>
      </c>
    </row>
    <row r="26" spans="1:11" s="16" customFormat="1" ht="39.950000000000003" customHeight="1" x14ac:dyDescent="0.25">
      <c r="A26" s="107"/>
      <c r="B26" s="107"/>
      <c r="C26" s="107"/>
      <c r="D26" s="107"/>
      <c r="E26" s="108" t="s">
        <v>62</v>
      </c>
      <c r="F26" s="32">
        <f>F11+F21+F23</f>
        <v>764932.10000000009</v>
      </c>
      <c r="G26" s="32">
        <f>G11+G21+G23</f>
        <v>1867335</v>
      </c>
      <c r="H26" s="32">
        <f>H11+H21+H23</f>
        <v>1867335</v>
      </c>
      <c r="I26" s="32">
        <f>I11+I21+I23</f>
        <v>884424.84000000008</v>
      </c>
      <c r="J26" s="111">
        <f t="shared" si="0"/>
        <v>115.62135253573487</v>
      </c>
      <c r="K26" s="111">
        <f t="shared" si="1"/>
        <v>47.362944517186264</v>
      </c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6.5" x14ac:dyDescent="0.3">
      <c r="A29" s="66" t="s">
        <v>127</v>
      </c>
      <c r="B29" s="51"/>
      <c r="C29" s="51"/>
      <c r="D29" s="51"/>
      <c r="E29" s="51"/>
      <c r="F29" s="51"/>
      <c r="G29" s="51"/>
      <c r="H29" s="51"/>
      <c r="I29" s="66" t="s">
        <v>129</v>
      </c>
      <c r="J29" s="51"/>
      <c r="K29" s="8"/>
    </row>
    <row r="30" spans="1:11" ht="16.5" x14ac:dyDescent="0.3">
      <c r="A30" s="66" t="s">
        <v>128</v>
      </c>
      <c r="B30" s="51"/>
      <c r="C30" s="51"/>
      <c r="D30" s="51"/>
      <c r="E30" s="51"/>
      <c r="F30" s="51"/>
      <c r="G30" s="51"/>
      <c r="H30" s="51"/>
      <c r="I30" s="66" t="s">
        <v>130</v>
      </c>
      <c r="J30" s="51"/>
      <c r="K30" s="8"/>
    </row>
    <row r="31" spans="1:11" ht="15.75" x14ac:dyDescent="0.25">
      <c r="A31" s="66" t="s">
        <v>158</v>
      </c>
    </row>
  </sheetData>
  <mergeCells count="6">
    <mergeCell ref="A2:E2"/>
    <mergeCell ref="A9:E9"/>
    <mergeCell ref="A10:E10"/>
    <mergeCell ref="A3:K3"/>
    <mergeCell ref="A6:K6"/>
    <mergeCell ref="A7:K7"/>
  </mergeCells>
  <pageMargins left="0.7" right="0.7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opLeftCell="A19" zoomScaleNormal="100" workbookViewId="0">
      <selection activeCell="A37" sqref="A37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5.1" customHeight="1" x14ac:dyDescent="0.25">
      <c r="A2" s="52" t="s">
        <v>136</v>
      </c>
      <c r="B2" s="62"/>
      <c r="C2" s="62"/>
      <c r="D2" s="62"/>
      <c r="E2" s="63"/>
      <c r="F2" s="63"/>
      <c r="G2" s="63"/>
    </row>
    <row r="3" spans="1:7" ht="23.25" x14ac:dyDescent="0.25">
      <c r="A3" s="18"/>
      <c r="B3" s="62"/>
      <c r="C3" s="62"/>
      <c r="D3" s="62"/>
      <c r="E3" s="63"/>
      <c r="F3" s="63"/>
      <c r="G3" s="63"/>
    </row>
    <row r="4" spans="1:7" ht="30" customHeight="1" x14ac:dyDescent="0.25">
      <c r="A4" s="176" t="s">
        <v>33</v>
      </c>
      <c r="B4" s="176"/>
      <c r="C4" s="176"/>
      <c r="D4" s="176"/>
      <c r="E4" s="176"/>
      <c r="F4" s="176"/>
      <c r="G4" s="176"/>
    </row>
    <row r="5" spans="1:7" ht="18" x14ac:dyDescent="0.25">
      <c r="A5" s="18"/>
      <c r="B5" s="18"/>
      <c r="C5" s="18"/>
      <c r="D5" s="18"/>
      <c r="E5" s="34"/>
      <c r="F5" s="34"/>
      <c r="G5" s="34"/>
    </row>
    <row r="6" spans="1:7" ht="24.95" customHeight="1" x14ac:dyDescent="0.25">
      <c r="A6" s="101" t="s">
        <v>7</v>
      </c>
      <c r="B6" s="20" t="s">
        <v>85</v>
      </c>
      <c r="C6" s="20" t="s">
        <v>92</v>
      </c>
      <c r="D6" s="20" t="s">
        <v>93</v>
      </c>
      <c r="E6" s="20" t="s">
        <v>132</v>
      </c>
      <c r="F6" s="20" t="s">
        <v>15</v>
      </c>
      <c r="G6" s="20" t="s">
        <v>40</v>
      </c>
    </row>
    <row r="7" spans="1:7" ht="24.95" customHeight="1" x14ac:dyDescent="0.25">
      <c r="A7" s="101">
        <v>1</v>
      </c>
      <c r="B7" s="20">
        <v>2</v>
      </c>
      <c r="C7" s="20">
        <v>3</v>
      </c>
      <c r="D7" s="20">
        <v>4</v>
      </c>
      <c r="E7" s="20">
        <v>5</v>
      </c>
      <c r="F7" s="20" t="s">
        <v>27</v>
      </c>
      <c r="G7" s="20" t="s">
        <v>28</v>
      </c>
    </row>
    <row r="8" spans="1:7" ht="24.95" customHeight="1" x14ac:dyDescent="0.25">
      <c r="A8" s="21" t="s">
        <v>35</v>
      </c>
      <c r="B8" s="32">
        <f>SUM(B10:B20)</f>
        <v>764932.1</v>
      </c>
      <c r="C8" s="32">
        <f>SUM(C10:C20)</f>
        <v>1836335</v>
      </c>
      <c r="D8" s="32">
        <f>SUM(D10:D20)</f>
        <v>1836335</v>
      </c>
      <c r="E8" s="53">
        <f>SUM(E10:E20)</f>
        <v>884424.74</v>
      </c>
      <c r="F8" s="27">
        <f>E8/B8*100</f>
        <v>115.62133946267912</v>
      </c>
      <c r="G8" s="27">
        <f>E8/D8*100</f>
        <v>48.162494316124238</v>
      </c>
    </row>
    <row r="9" spans="1:7" ht="24.95" customHeight="1" x14ac:dyDescent="0.25">
      <c r="A9" s="21" t="s">
        <v>13</v>
      </c>
      <c r="B9" s="33"/>
      <c r="C9" s="33"/>
      <c r="D9" s="33"/>
      <c r="E9" s="27"/>
      <c r="F9" s="27"/>
      <c r="G9" s="27"/>
    </row>
    <row r="10" spans="1:7" ht="24.95" customHeight="1" x14ac:dyDescent="0.25">
      <c r="A10" s="28" t="s">
        <v>125</v>
      </c>
      <c r="B10" s="33">
        <v>0</v>
      </c>
      <c r="C10" s="33">
        <v>1000</v>
      </c>
      <c r="D10" s="33">
        <v>1000</v>
      </c>
      <c r="E10" s="27">
        <v>0</v>
      </c>
      <c r="F10" s="27" t="e">
        <f t="shared" ref="F10:F31" si="0">E10/B10*100</f>
        <v>#DIV/0!</v>
      </c>
      <c r="G10" s="27">
        <f t="shared" ref="G10:G31" si="1">E10/D10*100</f>
        <v>0</v>
      </c>
    </row>
    <row r="11" spans="1:7" ht="24.95" customHeight="1" x14ac:dyDescent="0.25">
      <c r="A11" s="29" t="s">
        <v>121</v>
      </c>
      <c r="B11" s="33">
        <v>88627.48</v>
      </c>
      <c r="C11" s="33">
        <v>305000</v>
      </c>
      <c r="D11" s="33">
        <v>305000</v>
      </c>
      <c r="E11" s="27">
        <v>137162.92000000001</v>
      </c>
      <c r="F11" s="27">
        <f t="shared" si="0"/>
        <v>154.7634210066675</v>
      </c>
      <c r="G11" s="27">
        <f t="shared" si="1"/>
        <v>44.971449180327873</v>
      </c>
    </row>
    <row r="12" spans="1:7" ht="24.95" customHeight="1" x14ac:dyDescent="0.25">
      <c r="A12" s="29" t="s">
        <v>152</v>
      </c>
      <c r="B12" s="33">
        <v>888.29</v>
      </c>
      <c r="C12" s="33">
        <v>0</v>
      </c>
      <c r="D12" s="33">
        <v>0</v>
      </c>
      <c r="E12" s="27">
        <v>3427.02</v>
      </c>
      <c r="F12" s="27">
        <f t="shared" si="0"/>
        <v>385.79968253610872</v>
      </c>
      <c r="G12" s="27" t="e">
        <f t="shared" si="1"/>
        <v>#DIV/0!</v>
      </c>
    </row>
    <row r="13" spans="1:7" ht="24.95" customHeight="1" x14ac:dyDescent="0.25">
      <c r="A13" s="29" t="s">
        <v>58</v>
      </c>
      <c r="B13" s="33">
        <v>667044.18999999994</v>
      </c>
      <c r="C13" s="33">
        <v>1507670</v>
      </c>
      <c r="D13" s="33">
        <v>1507670</v>
      </c>
      <c r="E13" s="27">
        <v>730942.27</v>
      </c>
      <c r="F13" s="27">
        <f t="shared" si="0"/>
        <v>109.57928739323852</v>
      </c>
      <c r="G13" s="27">
        <f t="shared" si="1"/>
        <v>48.48158217647098</v>
      </c>
    </row>
    <row r="14" spans="1:7" ht="24.95" customHeight="1" x14ac:dyDescent="0.25">
      <c r="A14" s="21" t="s">
        <v>59</v>
      </c>
      <c r="B14" s="33"/>
      <c r="C14" s="33"/>
      <c r="D14" s="110"/>
      <c r="E14" s="27"/>
      <c r="F14" s="27"/>
      <c r="G14" s="27"/>
    </row>
    <row r="15" spans="1:7" ht="31.5" x14ac:dyDescent="0.25">
      <c r="A15" s="30" t="s">
        <v>137</v>
      </c>
      <c r="B15" s="33">
        <v>6147.52</v>
      </c>
      <c r="C15" s="33">
        <v>15965</v>
      </c>
      <c r="D15" s="110">
        <v>15965</v>
      </c>
      <c r="E15" s="27">
        <v>8286.31</v>
      </c>
      <c r="F15" s="27">
        <f t="shared" si="0"/>
        <v>134.7911027536307</v>
      </c>
      <c r="G15" s="27">
        <f t="shared" si="1"/>
        <v>51.902975258377694</v>
      </c>
    </row>
    <row r="16" spans="1:7" ht="47.25" x14ac:dyDescent="0.25">
      <c r="A16" s="30" t="s">
        <v>138</v>
      </c>
      <c r="B16" s="33">
        <v>1624.62</v>
      </c>
      <c r="C16" s="33">
        <v>4200</v>
      </c>
      <c r="D16" s="110">
        <v>4200</v>
      </c>
      <c r="E16" s="27">
        <v>1891.86</v>
      </c>
      <c r="F16" s="27">
        <f t="shared" si="0"/>
        <v>116.44938508697417</v>
      </c>
      <c r="G16" s="27">
        <f t="shared" si="1"/>
        <v>45.044285714285714</v>
      </c>
    </row>
    <row r="17" spans="1:7" ht="24.95" customHeight="1" x14ac:dyDescent="0.25">
      <c r="A17" s="21" t="s">
        <v>60</v>
      </c>
      <c r="B17" s="33"/>
      <c r="C17" s="33"/>
      <c r="D17" s="110"/>
      <c r="E17" s="27"/>
      <c r="F17" s="27"/>
      <c r="G17" s="27"/>
    </row>
    <row r="18" spans="1:7" ht="24.95" customHeight="1" x14ac:dyDescent="0.25">
      <c r="A18" s="30" t="s">
        <v>56</v>
      </c>
      <c r="B18" s="33">
        <v>600</v>
      </c>
      <c r="C18" s="33">
        <v>2500</v>
      </c>
      <c r="D18" s="110">
        <v>2500</v>
      </c>
      <c r="E18" s="27">
        <v>2714.36</v>
      </c>
      <c r="F18" s="27">
        <f t="shared" si="0"/>
        <v>452.39333333333337</v>
      </c>
      <c r="G18" s="27">
        <f t="shared" si="1"/>
        <v>108.5744</v>
      </c>
    </row>
    <row r="19" spans="1:7" ht="24.95" customHeight="1" x14ac:dyDescent="0.25">
      <c r="A19" s="102"/>
      <c r="B19" s="33"/>
      <c r="C19" s="33"/>
      <c r="D19" s="110"/>
      <c r="E19" s="27"/>
      <c r="F19" s="27"/>
      <c r="G19" s="27"/>
    </row>
    <row r="20" spans="1:7" ht="24.95" customHeight="1" x14ac:dyDescent="0.25">
      <c r="A20" s="30"/>
      <c r="B20" s="33"/>
      <c r="C20" s="33"/>
      <c r="D20" s="110"/>
      <c r="E20" s="27"/>
      <c r="F20" s="27"/>
      <c r="G20" s="27"/>
    </row>
    <row r="21" spans="1:7" ht="24.95" customHeight="1" x14ac:dyDescent="0.25">
      <c r="A21" s="21" t="s">
        <v>36</v>
      </c>
      <c r="B21" s="32">
        <f>SUM(B23:B32)</f>
        <v>764932.1</v>
      </c>
      <c r="C21" s="32">
        <f>SUM(C23:C35)</f>
        <v>1867335</v>
      </c>
      <c r="D21" s="32">
        <f>SUM(D23:D35)</f>
        <v>1877335</v>
      </c>
      <c r="E21" s="32">
        <f>SUM(E23:E32)</f>
        <v>1018931.8200000002</v>
      </c>
      <c r="F21" s="27">
        <f t="shared" si="0"/>
        <v>133.20552503941204</v>
      </c>
      <c r="G21" s="27">
        <f t="shared" si="1"/>
        <v>54.275439386151128</v>
      </c>
    </row>
    <row r="22" spans="1:7" ht="24.95" customHeight="1" x14ac:dyDescent="0.25">
      <c r="A22" s="21" t="s">
        <v>13</v>
      </c>
      <c r="B22" s="33"/>
      <c r="C22" s="33"/>
      <c r="D22" s="33"/>
      <c r="E22" s="27"/>
      <c r="F22" s="27"/>
      <c r="G22" s="27"/>
    </row>
    <row r="23" spans="1:7" ht="24.95" customHeight="1" x14ac:dyDescent="0.25">
      <c r="A23" s="28" t="s">
        <v>125</v>
      </c>
      <c r="B23" s="33">
        <v>0</v>
      </c>
      <c r="C23" s="33">
        <v>1000</v>
      </c>
      <c r="D23" s="33">
        <v>1000</v>
      </c>
      <c r="E23" s="27">
        <v>615.95000000000005</v>
      </c>
      <c r="F23" s="27" t="e">
        <f t="shared" si="0"/>
        <v>#DIV/0!</v>
      </c>
      <c r="G23" s="27">
        <f t="shared" si="1"/>
        <v>61.594999999999999</v>
      </c>
    </row>
    <row r="24" spans="1:7" ht="24.95" customHeight="1" x14ac:dyDescent="0.25">
      <c r="A24" s="29" t="s">
        <v>121</v>
      </c>
      <c r="B24" s="33">
        <v>88627.48</v>
      </c>
      <c r="C24" s="33">
        <v>305000</v>
      </c>
      <c r="D24" s="33">
        <v>305000</v>
      </c>
      <c r="E24" s="27">
        <v>153005.99</v>
      </c>
      <c r="F24" s="27">
        <f t="shared" si="0"/>
        <v>172.63944546319041</v>
      </c>
      <c r="G24" s="27">
        <f t="shared" si="1"/>
        <v>50.165898360655738</v>
      </c>
    </row>
    <row r="25" spans="1:7" ht="24.95" customHeight="1" x14ac:dyDescent="0.25">
      <c r="A25" s="29" t="s">
        <v>58</v>
      </c>
      <c r="B25" s="33">
        <v>667332.48</v>
      </c>
      <c r="C25" s="33">
        <v>1513794.51</v>
      </c>
      <c r="D25" s="33">
        <v>1513794.51</v>
      </c>
      <c r="E25" s="27">
        <v>841575.39</v>
      </c>
      <c r="F25" s="27">
        <f t="shared" si="0"/>
        <v>126.11035956169854</v>
      </c>
      <c r="G25" s="27">
        <f t="shared" si="1"/>
        <v>55.593766818456757</v>
      </c>
    </row>
    <row r="26" spans="1:7" ht="24.95" customHeight="1" x14ac:dyDescent="0.25">
      <c r="A26" s="29" t="s">
        <v>153</v>
      </c>
      <c r="B26" s="33">
        <v>0</v>
      </c>
      <c r="C26" s="33">
        <v>20369.09</v>
      </c>
      <c r="D26" s="33">
        <v>30369.09</v>
      </c>
      <c r="E26" s="27">
        <v>10536.3</v>
      </c>
      <c r="F26" s="27" t="e">
        <f t="shared" si="0"/>
        <v>#DIV/0!</v>
      </c>
      <c r="G26" s="27">
        <f t="shared" si="1"/>
        <v>34.694157776871151</v>
      </c>
    </row>
    <row r="27" spans="1:7" ht="24.95" customHeight="1" x14ac:dyDescent="0.25">
      <c r="A27" s="29" t="s">
        <v>154</v>
      </c>
      <c r="B27" s="33">
        <v>0</v>
      </c>
      <c r="C27" s="33">
        <v>2006.4</v>
      </c>
      <c r="D27" s="33">
        <v>2006.4</v>
      </c>
      <c r="E27" s="27">
        <v>1880.02</v>
      </c>
      <c r="F27" s="27" t="e">
        <f t="shared" si="0"/>
        <v>#DIV/0!</v>
      </c>
      <c r="G27" s="27">
        <f t="shared" si="1"/>
        <v>93.701156299840505</v>
      </c>
    </row>
    <row r="28" spans="1:7" ht="24.95" customHeight="1" x14ac:dyDescent="0.25">
      <c r="A28" s="21" t="s">
        <v>59</v>
      </c>
      <c r="B28" s="33"/>
      <c r="C28" s="33"/>
      <c r="D28" s="33"/>
      <c r="E28" s="27"/>
      <c r="F28" s="27"/>
      <c r="G28" s="27"/>
    </row>
    <row r="29" spans="1:7" ht="31.5" x14ac:dyDescent="0.25">
      <c r="A29" s="30" t="s">
        <v>137</v>
      </c>
      <c r="B29" s="33">
        <v>6147.52</v>
      </c>
      <c r="C29" s="33">
        <v>15965</v>
      </c>
      <c r="D29" s="110">
        <v>15965</v>
      </c>
      <c r="E29" s="27">
        <v>8286.31</v>
      </c>
      <c r="F29" s="27">
        <f t="shared" si="0"/>
        <v>134.7911027536307</v>
      </c>
      <c r="G29" s="27">
        <f t="shared" si="1"/>
        <v>51.902975258377694</v>
      </c>
    </row>
    <row r="30" spans="1:7" ht="31.5" x14ac:dyDescent="0.25">
      <c r="A30" s="30" t="s">
        <v>139</v>
      </c>
      <c r="B30" s="33">
        <v>1624.62</v>
      </c>
      <c r="C30" s="33">
        <v>4200</v>
      </c>
      <c r="D30" s="110">
        <v>4200</v>
      </c>
      <c r="E30" s="27">
        <v>1891.86</v>
      </c>
      <c r="F30" s="27">
        <f t="shared" si="0"/>
        <v>116.44938508697417</v>
      </c>
      <c r="G30" s="27">
        <f t="shared" si="1"/>
        <v>45.044285714285714</v>
      </c>
    </row>
    <row r="31" spans="1:7" ht="24.95" customHeight="1" x14ac:dyDescent="0.25">
      <c r="A31" s="103" t="s">
        <v>60</v>
      </c>
      <c r="B31" s="39">
        <f>B32</f>
        <v>600</v>
      </c>
      <c r="C31" s="39">
        <f t="shared" ref="C31:E31" si="2">C32</f>
        <v>2500</v>
      </c>
      <c r="D31" s="39">
        <f t="shared" si="2"/>
        <v>2500</v>
      </c>
      <c r="E31" s="39">
        <f t="shared" si="2"/>
        <v>570</v>
      </c>
      <c r="F31" s="27">
        <f t="shared" si="0"/>
        <v>95</v>
      </c>
      <c r="G31" s="27">
        <f t="shared" si="1"/>
        <v>22.8</v>
      </c>
    </row>
    <row r="32" spans="1:7" ht="24.95" customHeight="1" x14ac:dyDescent="0.25">
      <c r="A32" s="49" t="s">
        <v>56</v>
      </c>
      <c r="B32" s="33">
        <v>600</v>
      </c>
      <c r="C32" s="33">
        <v>2500</v>
      </c>
      <c r="D32" s="110">
        <v>2500</v>
      </c>
      <c r="E32" s="27">
        <v>570</v>
      </c>
      <c r="F32" s="27">
        <f>E32/B32*100</f>
        <v>95</v>
      </c>
      <c r="G32" s="27">
        <f>E32/D32*100</f>
        <v>22.8</v>
      </c>
    </row>
    <row r="33" spans="1:10" ht="15.75" x14ac:dyDescent="0.25">
      <c r="A33" s="118"/>
      <c r="B33" s="118"/>
      <c r="C33" s="119"/>
      <c r="D33" s="120"/>
      <c r="E33" s="118"/>
      <c r="F33" s="118"/>
      <c r="G33" s="118"/>
    </row>
    <row r="34" spans="1:10" ht="15.75" x14ac:dyDescent="0.25">
      <c r="A34" s="118"/>
      <c r="B34" s="118"/>
      <c r="C34" s="118"/>
      <c r="D34" s="118"/>
      <c r="E34" s="118"/>
      <c r="F34" s="118"/>
      <c r="G34" s="118"/>
    </row>
    <row r="35" spans="1:10" ht="16.5" x14ac:dyDescent="0.3">
      <c r="A35" s="66" t="s">
        <v>127</v>
      </c>
      <c r="B35" s="65"/>
      <c r="C35" s="65"/>
      <c r="D35" s="65"/>
      <c r="E35" s="66" t="s">
        <v>129</v>
      </c>
      <c r="F35" s="65"/>
      <c r="G35" s="118"/>
      <c r="I35" s="66"/>
      <c r="J35" s="51"/>
    </row>
    <row r="36" spans="1:10" ht="16.5" x14ac:dyDescent="0.3">
      <c r="A36" s="66" t="s">
        <v>128</v>
      </c>
      <c r="B36" s="65"/>
      <c r="C36" s="65"/>
      <c r="D36" s="65"/>
      <c r="E36" s="66" t="s">
        <v>130</v>
      </c>
      <c r="F36" s="65"/>
      <c r="G36" s="118"/>
      <c r="I36" s="66"/>
      <c r="J36" s="51"/>
    </row>
    <row r="37" spans="1:10" ht="15.75" x14ac:dyDescent="0.25">
      <c r="A37" s="66" t="s">
        <v>158</v>
      </c>
    </row>
  </sheetData>
  <mergeCells count="1">
    <mergeCell ref="A4:G4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D24" sqref="D24"/>
    </sheetView>
  </sheetViews>
  <sheetFormatPr defaultRowHeight="15" x14ac:dyDescent="0.25"/>
  <cols>
    <col min="1" max="1" width="11.85546875" bestFit="1" customWidth="1"/>
    <col min="2" max="2" width="8.42578125" bestFit="1" customWidth="1"/>
    <col min="3" max="3" width="25.42578125" customWidth="1"/>
    <col min="4" max="4" width="39" customWidth="1"/>
    <col min="5" max="7" width="24.28515625" customWidth="1"/>
    <col min="8" max="8" width="15.7109375" customWidth="1"/>
    <col min="9" max="9" width="24.28515625" customWidth="1"/>
  </cols>
  <sheetData>
    <row r="1" spans="1:9" ht="24.95" customHeight="1" x14ac:dyDescent="0.25"/>
    <row r="2" spans="1:9" ht="34.5" customHeight="1" x14ac:dyDescent="0.25">
      <c r="A2" s="172" t="s">
        <v>126</v>
      </c>
      <c r="B2" s="173"/>
      <c r="C2" s="173"/>
      <c r="D2" s="19"/>
      <c r="E2" s="19"/>
      <c r="F2" s="19"/>
      <c r="G2" s="19"/>
      <c r="H2" s="35"/>
      <c r="I2" s="3"/>
    </row>
    <row r="3" spans="1:9" ht="24.95" customHeight="1" x14ac:dyDescent="0.25">
      <c r="A3" s="141" t="s">
        <v>8</v>
      </c>
      <c r="B3" s="141"/>
      <c r="C3" s="141"/>
      <c r="D3" s="141"/>
      <c r="E3" s="141"/>
      <c r="F3" s="141"/>
      <c r="G3" s="141"/>
      <c r="H3" s="141"/>
      <c r="I3" s="5"/>
    </row>
    <row r="4" spans="1:9" ht="20.100000000000001" customHeight="1" x14ac:dyDescent="0.25">
      <c r="A4" s="19"/>
      <c r="B4" s="19"/>
      <c r="C4" s="19"/>
      <c r="D4" s="19"/>
      <c r="E4" s="19"/>
      <c r="F4" s="19"/>
      <c r="G4" s="19"/>
      <c r="H4" s="35"/>
      <c r="I4" s="3"/>
    </row>
    <row r="5" spans="1:9" ht="24.95" customHeight="1" x14ac:dyDescent="0.25">
      <c r="A5" s="187" t="s">
        <v>72</v>
      </c>
      <c r="B5" s="187"/>
      <c r="C5" s="187"/>
      <c r="D5" s="187"/>
      <c r="E5" s="187"/>
      <c r="F5" s="187"/>
      <c r="G5" s="187"/>
      <c r="H5" s="187"/>
    </row>
    <row r="6" spans="1:9" ht="20.100000000000001" customHeight="1" x14ac:dyDescent="0.25">
      <c r="A6" s="19"/>
      <c r="B6" s="19"/>
      <c r="C6" s="19"/>
      <c r="D6" s="19"/>
      <c r="E6" s="19"/>
      <c r="F6" s="19"/>
      <c r="G6" s="19"/>
      <c r="H6" s="35"/>
    </row>
    <row r="7" spans="1:9" ht="25.5" x14ac:dyDescent="0.25">
      <c r="A7" s="188" t="s">
        <v>7</v>
      </c>
      <c r="B7" s="189"/>
      <c r="C7" s="189"/>
      <c r="D7" s="190"/>
      <c r="E7" s="36" t="s">
        <v>84</v>
      </c>
      <c r="F7" s="36" t="s">
        <v>93</v>
      </c>
      <c r="G7" s="36" t="s">
        <v>87</v>
      </c>
      <c r="H7" s="36" t="s">
        <v>40</v>
      </c>
    </row>
    <row r="8" spans="1:9" s="10" customFormat="1" ht="12.75" x14ac:dyDescent="0.2">
      <c r="A8" s="191">
        <v>1</v>
      </c>
      <c r="B8" s="192"/>
      <c r="C8" s="192"/>
      <c r="D8" s="193"/>
      <c r="E8" s="58">
        <v>2</v>
      </c>
      <c r="F8" s="58">
        <v>3</v>
      </c>
      <c r="G8" s="58">
        <v>4</v>
      </c>
      <c r="H8" s="58" t="s">
        <v>34</v>
      </c>
    </row>
    <row r="9" spans="1:9" ht="30" customHeight="1" x14ac:dyDescent="0.25">
      <c r="A9" s="183" t="s">
        <v>63</v>
      </c>
      <c r="B9" s="184"/>
      <c r="C9" s="185"/>
      <c r="D9" s="59" t="s">
        <v>52</v>
      </c>
      <c r="E9" s="121">
        <v>764932.1</v>
      </c>
      <c r="F9" s="122">
        <v>1836335</v>
      </c>
      <c r="G9" s="122">
        <v>884424.74</v>
      </c>
      <c r="H9" s="60">
        <f>G9/F9*100</f>
        <v>48.162494316124238</v>
      </c>
    </row>
    <row r="10" spans="1:9" ht="30" customHeight="1" x14ac:dyDescent="0.25">
      <c r="A10" s="183" t="s">
        <v>66</v>
      </c>
      <c r="B10" s="184"/>
      <c r="C10" s="185"/>
      <c r="D10" s="61" t="s">
        <v>155</v>
      </c>
      <c r="E10" s="121"/>
      <c r="F10" s="122"/>
      <c r="G10" s="122"/>
      <c r="H10" s="60"/>
    </row>
    <row r="11" spans="1:9" ht="30" customHeight="1" x14ac:dyDescent="0.25">
      <c r="A11" s="186" t="s">
        <v>64</v>
      </c>
      <c r="B11" s="186"/>
      <c r="C11" s="186"/>
      <c r="D11" s="61" t="s">
        <v>69</v>
      </c>
      <c r="E11" s="121">
        <v>667044.18999999994</v>
      </c>
      <c r="F11" s="122">
        <v>1507870</v>
      </c>
      <c r="G11" s="122">
        <v>730942.27</v>
      </c>
      <c r="H11" s="60">
        <f t="shared" ref="H11:H16" si="0">G11/F11*100</f>
        <v>48.475151704059371</v>
      </c>
    </row>
    <row r="12" spans="1:9" ht="30" customHeight="1" x14ac:dyDescent="0.25">
      <c r="A12" s="183" t="s">
        <v>65</v>
      </c>
      <c r="B12" s="184"/>
      <c r="C12" s="185"/>
      <c r="D12" s="59" t="s">
        <v>120</v>
      </c>
      <c r="E12" s="121">
        <v>0</v>
      </c>
      <c r="F12" s="122">
        <v>1000</v>
      </c>
      <c r="G12" s="122">
        <v>0</v>
      </c>
      <c r="H12" s="60">
        <f t="shared" si="0"/>
        <v>0</v>
      </c>
    </row>
    <row r="13" spans="1:9" ht="30" customHeight="1" x14ac:dyDescent="0.25">
      <c r="A13" s="183" t="s">
        <v>68</v>
      </c>
      <c r="B13" s="184"/>
      <c r="C13" s="185"/>
      <c r="D13" s="59" t="s">
        <v>70</v>
      </c>
      <c r="E13" s="121">
        <v>8660.43</v>
      </c>
      <c r="F13" s="122">
        <v>19965</v>
      </c>
      <c r="G13" s="122">
        <v>13605.19</v>
      </c>
      <c r="H13" s="60">
        <f t="shared" si="0"/>
        <v>68.145204107187581</v>
      </c>
    </row>
    <row r="14" spans="1:9" ht="30" customHeight="1" x14ac:dyDescent="0.25">
      <c r="A14" s="183" t="s">
        <v>71</v>
      </c>
      <c r="B14" s="184"/>
      <c r="C14" s="185"/>
      <c r="D14" s="61" t="s">
        <v>56</v>
      </c>
      <c r="E14" s="121">
        <v>600</v>
      </c>
      <c r="F14" s="122">
        <v>2500</v>
      </c>
      <c r="G14" s="122">
        <v>2714.36</v>
      </c>
      <c r="H14" s="60">
        <f t="shared" si="0"/>
        <v>108.5744</v>
      </c>
    </row>
    <row r="15" spans="1:9" ht="30" customHeight="1" x14ac:dyDescent="0.25">
      <c r="A15" s="183" t="s">
        <v>67</v>
      </c>
      <c r="B15" s="184"/>
      <c r="C15" s="185"/>
      <c r="D15" s="61" t="s">
        <v>121</v>
      </c>
      <c r="E15" s="121">
        <v>88627.48</v>
      </c>
      <c r="F15" s="122">
        <v>305000</v>
      </c>
      <c r="G15" s="122">
        <v>137162.92000000001</v>
      </c>
      <c r="H15" s="60">
        <f t="shared" si="0"/>
        <v>44.971449180327873</v>
      </c>
    </row>
    <row r="16" spans="1:9" ht="30" customHeight="1" x14ac:dyDescent="0.25">
      <c r="A16" s="180"/>
      <c r="B16" s="181"/>
      <c r="C16" s="182"/>
      <c r="D16" s="56"/>
      <c r="E16" s="123">
        <f>SUM(E11:E15)</f>
        <v>764932.1</v>
      </c>
      <c r="F16" s="124">
        <f>SUM(F11:F15)</f>
        <v>1836335</v>
      </c>
      <c r="G16" s="124">
        <f>SUM(G11:G15)</f>
        <v>884424.74</v>
      </c>
      <c r="H16" s="60">
        <f t="shared" si="0"/>
        <v>48.162494316124238</v>
      </c>
    </row>
    <row r="17" spans="1:10" ht="30" customHeight="1" x14ac:dyDescent="0.25">
      <c r="A17" s="180"/>
      <c r="B17" s="181"/>
      <c r="C17" s="182"/>
      <c r="D17" s="54"/>
      <c r="E17" s="57"/>
      <c r="F17" s="55"/>
      <c r="G17" s="55"/>
      <c r="H17" s="55"/>
    </row>
    <row r="18" spans="1:10" ht="30" customHeight="1" x14ac:dyDescent="0.25">
      <c r="A18" s="177"/>
      <c r="B18" s="178"/>
      <c r="C18" s="179"/>
      <c r="D18" s="13"/>
      <c r="E18" s="11"/>
      <c r="F18" s="4"/>
      <c r="G18" s="4"/>
      <c r="H18" s="4"/>
    </row>
    <row r="20" spans="1:10" ht="16.5" x14ac:dyDescent="0.3">
      <c r="A20" s="66" t="s">
        <v>127</v>
      </c>
      <c r="B20" s="51"/>
      <c r="C20" s="51"/>
      <c r="D20" s="51"/>
      <c r="E20" s="51"/>
      <c r="F20" s="66" t="s">
        <v>129</v>
      </c>
      <c r="G20" s="51"/>
      <c r="H20" s="51"/>
      <c r="I20" s="66"/>
      <c r="J20" s="51"/>
    </row>
    <row r="21" spans="1:10" ht="16.5" x14ac:dyDescent="0.3">
      <c r="A21" s="66" t="s">
        <v>128</v>
      </c>
      <c r="B21" s="51"/>
      <c r="C21" s="51"/>
      <c r="D21" s="51"/>
      <c r="E21" s="51"/>
      <c r="F21" s="66" t="s">
        <v>130</v>
      </c>
      <c r="G21" s="51"/>
      <c r="H21" s="51"/>
      <c r="I21" s="66"/>
      <c r="J21" s="51"/>
    </row>
    <row r="22" spans="1:10" ht="15.75" x14ac:dyDescent="0.25">
      <c r="A22" s="66" t="s">
        <v>158</v>
      </c>
      <c r="B22" s="12"/>
      <c r="C22" s="12"/>
      <c r="D22" s="12"/>
      <c r="E22" s="12"/>
      <c r="F22" s="12"/>
      <c r="G22" s="12"/>
      <c r="H22" s="12"/>
    </row>
    <row r="23" spans="1:10" x14ac:dyDescent="0.25">
      <c r="A23" s="12"/>
      <c r="B23" s="12"/>
      <c r="C23" s="12"/>
      <c r="D23" s="12"/>
      <c r="E23" s="12"/>
      <c r="F23" s="12"/>
      <c r="G23" s="12"/>
      <c r="H23" s="12"/>
    </row>
  </sheetData>
  <mergeCells count="15">
    <mergeCell ref="A10:C10"/>
    <mergeCell ref="A2:C2"/>
    <mergeCell ref="A15:C15"/>
    <mergeCell ref="A5:H5"/>
    <mergeCell ref="A7:D7"/>
    <mergeCell ref="A8:D8"/>
    <mergeCell ref="A3:H3"/>
    <mergeCell ref="A14:C14"/>
    <mergeCell ref="A9:C9"/>
    <mergeCell ref="A12:C12"/>
    <mergeCell ref="A18:C18"/>
    <mergeCell ref="A16:C16"/>
    <mergeCell ref="A17:C17"/>
    <mergeCell ref="A13:C13"/>
    <mergeCell ref="A11:C1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2025-07-14T07:54:36Z</cp:lastPrinted>
  <dcterms:created xsi:type="dcterms:W3CDTF">2022-08-12T12:51:27Z</dcterms:created>
  <dcterms:modified xsi:type="dcterms:W3CDTF">2025-08-01T06:33:08Z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